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jal\Documents\2020\Most Marezige-Truške\"/>
    </mc:Choice>
  </mc:AlternateContent>
  <bookViews>
    <workbookView xWindow="0" yWindow="0" windowWidth="25170" windowHeight="11670" tabRatio="852"/>
  </bookViews>
  <sheets>
    <sheet name="NASLOVNICA" sheetId="1" r:id="rId1"/>
    <sheet name="SPLOŠNI POGOJI" sheetId="19" r:id="rId2"/>
    <sheet name="rekap" sheetId="22" r:id="rId3"/>
    <sheet name="most" sheetId="12" r:id="rId4"/>
    <sheet name="cesta" sheetId="20" r:id="rId5"/>
    <sheet name="1" sheetId="21"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6" i="12" l="1"/>
  <c r="F67" i="12"/>
  <c r="F68" i="12"/>
  <c r="F69" i="12"/>
  <c r="A28" i="12" l="1"/>
  <c r="D6" i="20" l="1"/>
  <c r="D7" i="20"/>
  <c r="F63" i="12" l="1"/>
  <c r="F65" i="12"/>
  <c r="B11" i="22" l="1"/>
  <c r="B9" i="22"/>
  <c r="B3" i="22"/>
  <c r="B2" i="22"/>
  <c r="F61" i="12"/>
  <c r="D51" i="20" l="1"/>
  <c r="D17" i="20"/>
  <c r="F17" i="20" s="1"/>
  <c r="D31" i="20"/>
  <c r="D47" i="20"/>
  <c r="D19" i="20"/>
  <c r="F19" i="20" s="1"/>
  <c r="D18" i="20"/>
  <c r="F18" i="20" s="1"/>
  <c r="D21" i="20" l="1"/>
  <c r="D33" i="20" s="1"/>
  <c r="D49" i="20"/>
  <c r="D35" i="20"/>
  <c r="F35" i="20" s="1"/>
  <c r="D23" i="20"/>
  <c r="D29" i="20" s="1"/>
  <c r="F29" i="20" s="1"/>
  <c r="D54" i="12"/>
  <c r="D55" i="12" s="1"/>
  <c r="D51" i="12"/>
  <c r="D48" i="12"/>
  <c r="D49" i="12" s="1"/>
  <c r="D50" i="12"/>
  <c r="F45" i="12"/>
  <c r="D43" i="12"/>
  <c r="F43" i="12" s="1"/>
  <c r="D35" i="12"/>
  <c r="D29" i="12"/>
  <c r="D31" i="12" s="1"/>
  <c r="D26" i="12"/>
  <c r="F26" i="12" s="1"/>
  <c r="F25" i="12"/>
  <c r="D21" i="12"/>
  <c r="D16" i="12"/>
  <c r="F16" i="12" s="1"/>
  <c r="D20" i="12"/>
  <c r="F18" i="12"/>
  <c r="F17" i="12"/>
  <c r="D13" i="12"/>
  <c r="D12" i="12"/>
  <c r="D11" i="12"/>
  <c r="F8" i="12"/>
  <c r="F7" i="12"/>
  <c r="F65" i="20"/>
  <c r="F63" i="20"/>
  <c r="F61" i="20"/>
  <c r="A61" i="20"/>
  <c r="A63" i="20" s="1"/>
  <c r="A65" i="20" s="1"/>
  <c r="F59" i="20"/>
  <c r="F53" i="20"/>
  <c r="F51" i="20"/>
  <c r="F49" i="20"/>
  <c r="A49" i="20"/>
  <c r="F47" i="20"/>
  <c r="D41" i="20"/>
  <c r="F41" i="20" s="1"/>
  <c r="F31" i="20"/>
  <c r="F14" i="20"/>
  <c r="A14" i="20"/>
  <c r="F12" i="20"/>
  <c r="D27" i="20" l="1"/>
  <c r="F27" i="20" s="1"/>
  <c r="A16" i="20"/>
  <c r="A21" i="20" s="1"/>
  <c r="A23" i="20" s="1"/>
  <c r="A31" i="20" s="1"/>
  <c r="A33" i="20" s="1"/>
  <c r="A35" i="20" s="1"/>
  <c r="A37" i="20" s="1"/>
  <c r="A39" i="20" s="1"/>
  <c r="A41" i="20" s="1"/>
  <c r="D22" i="12"/>
  <c r="D59" i="12"/>
  <c r="F59" i="12" s="1"/>
  <c r="D37" i="12"/>
  <c r="D58" i="12"/>
  <c r="F58" i="12" s="1"/>
  <c r="F68" i="20"/>
  <c r="F76" i="20" s="1"/>
  <c r="F55" i="20"/>
  <c r="F75" i="20" s="1"/>
  <c r="D25" i="20"/>
  <c r="F25" i="20" s="1"/>
  <c r="F39" i="20"/>
  <c r="D37" i="20"/>
  <c r="F37" i="20" s="1"/>
  <c r="F33" i="20"/>
  <c r="F21" i="20"/>
  <c r="F43" i="20" l="1"/>
  <c r="F74" i="20" s="1"/>
  <c r="F78" i="20" s="1"/>
  <c r="C11" i="22" s="1"/>
  <c r="F51" i="12"/>
  <c r="F50" i="12"/>
  <c r="F49" i="12"/>
  <c r="F48" i="12"/>
  <c r="F55" i="12"/>
  <c r="F54" i="12"/>
  <c r="F42" i="12"/>
  <c r="F41" i="12"/>
  <c r="F37" i="12"/>
  <c r="F13" i="12"/>
  <c r="A10" i="12"/>
  <c r="A15" i="12" s="1"/>
  <c r="F44" i="12" l="1"/>
  <c r="F31" i="12"/>
  <c r="F30" i="12"/>
  <c r="F36" i="12" l="1"/>
  <c r="F38" i="12"/>
  <c r="F32" i="12"/>
  <c r="F12" i="12" l="1"/>
  <c r="A20" i="12" l="1"/>
  <c r="A24" i="12" s="1"/>
  <c r="A34" i="12" l="1"/>
  <c r="A40" i="12" s="1"/>
  <c r="A47" i="12" s="1"/>
  <c r="A53" i="12" s="1"/>
  <c r="A57" i="12" s="1"/>
  <c r="A61" i="12" s="1"/>
  <c r="F11" i="12"/>
  <c r="F22" i="12" l="1"/>
  <c r="F21" i="12" l="1"/>
  <c r="F72" i="12" l="1"/>
  <c r="C9" i="22" s="1"/>
  <c r="C13" i="22" s="1"/>
  <c r="C17" i="22" l="1"/>
  <c r="C19" i="22" s="1"/>
</calcChain>
</file>

<file path=xl/sharedStrings.xml><?xml version="1.0" encoding="utf-8"?>
<sst xmlns="http://schemas.openxmlformats.org/spreadsheetml/2006/main" count="220" uniqueCount="130">
  <si>
    <t xml:space="preserve">objekt </t>
  </si>
  <si>
    <t>del projekta</t>
  </si>
  <si>
    <t>faza projekta</t>
  </si>
  <si>
    <t xml:space="preserve">datum </t>
  </si>
  <si>
    <t>Iztok Kleibencetl</t>
  </si>
  <si>
    <t xml:space="preserve">univ.dipl.inž.grad. </t>
  </si>
  <si>
    <t xml:space="preserve">CENE SOLINE-zaokrožene  </t>
  </si>
  <si>
    <t>temelj L=2,30m</t>
  </si>
  <si>
    <t>m3</t>
  </si>
  <si>
    <t>m2</t>
  </si>
  <si>
    <t>ISAN 12 d.o.o.</t>
  </si>
  <si>
    <t>Ulica 15.maja 15</t>
  </si>
  <si>
    <t>Koper</t>
  </si>
  <si>
    <t>m</t>
  </si>
  <si>
    <t>investitor</t>
  </si>
  <si>
    <t xml:space="preserve">izkop </t>
  </si>
  <si>
    <t>tampon</t>
  </si>
  <si>
    <t>količina</t>
  </si>
  <si>
    <t>Izvedba temeljev opornikov - betonska konstrukcija</t>
  </si>
  <si>
    <t>opaži</t>
  </si>
  <si>
    <t>kg</t>
  </si>
  <si>
    <t>Izvedba sten opornikov</t>
  </si>
  <si>
    <t>Plošča mostu</t>
  </si>
  <si>
    <t>Ograje</t>
  </si>
  <si>
    <t>tipska mostna ograja</t>
  </si>
  <si>
    <t xml:space="preserve">odbojna ograja </t>
  </si>
  <si>
    <t>PZI</t>
  </si>
  <si>
    <t>Odgovorni projektant</t>
  </si>
  <si>
    <t>Rušenje in predaja pooblaščenemu prevzemniku</t>
  </si>
  <si>
    <t>kamnitih konstrukcij</t>
  </si>
  <si>
    <t>betonskih konstrukcij</t>
  </si>
  <si>
    <t xml:space="preserve">zabitje lesenih kolov dolžine 6 m </t>
  </si>
  <si>
    <t>kos</t>
  </si>
  <si>
    <t>Priprava dna gradbene jame</t>
  </si>
  <si>
    <t xml:space="preserve">ročno planiranje dna </t>
  </si>
  <si>
    <t>tamponska podlaga deb. 20 cm drobljenec 0-32 mm</t>
  </si>
  <si>
    <t xml:space="preserve">Izvedba navoznih plošč </t>
  </si>
  <si>
    <t xml:space="preserve">Zasip gradbene jame </t>
  </si>
  <si>
    <t xml:space="preserve">z izkopnim materialom </t>
  </si>
  <si>
    <t>s kamnitim nasutjem 0-100 mm</t>
  </si>
  <si>
    <t xml:space="preserve">Izvedba varovanja gradbene jame. Skupaj z odstranitvijo po končanih delih </t>
  </si>
  <si>
    <t>post.</t>
  </si>
  <si>
    <t>opis del</t>
  </si>
  <si>
    <t>en.</t>
  </si>
  <si>
    <t>cena po</t>
  </si>
  <si>
    <t>cena</t>
  </si>
  <si>
    <t>mere</t>
  </si>
  <si>
    <t>enoti</t>
  </si>
  <si>
    <t>postavke</t>
  </si>
  <si>
    <t>ZEMELJSKA DELA</t>
  </si>
  <si>
    <t>Izdelava geodetske meritve za potrebe izvedbe gradbenih del z zakoličbo prečnih in vzdolžnih profilov parkirišča, robnikov, tlakov in zelenic z izdelavo zavarovanj zakoličbe v ravninskem terenu. V ceni so zajeta vsa dodatna in zaščitna dela.</t>
  </si>
  <si>
    <t>Postavljavljanje gradbenih profilov na mestih, kjer se trasa smerno ali višinsko spremeni. V ceni so zajeta vsa dodatna in zaščitna dela.</t>
  </si>
  <si>
    <t>Široki, strojni izkop zrahljane zemlje-humusa, preperin in navadne zemlje - I.in II. ktg. zem., z nalaganjem na kamion, odvozom v začasno deponijo-za kasnejšo uporabo-STR 50 m. Ocenjena debelina izkopa in je 20 cm. Obračun po dejansko izvedenih delih v raščenem stanju. V ceni so zajeta vsa dodatna in zaščitna dela.</t>
  </si>
  <si>
    <t>Izdelava širokega odkopa z odmetom na stran ali z nakladanjem na kamion, prevozom na STR 50 m in izdelavo prečne izravnave ceste, zasipom za zidovi ali izdelavo zunanje ureditve. Zakoličba in izkop na območju drugih infrastrukturnih naprav se mora izvajati pod nadzorom upravljalcev teh naprav. V ceni so zajeta vsa dodatna in zaščitna dela. Obračun po dejansko izvršenih delih v raščenem stanju. Struktura izkopa ocenjena. Skupna količina izkopa              (m3)       PO IZKAZU KUBATUR</t>
  </si>
  <si>
    <t xml:space="preserve">III. kat. </t>
  </si>
  <si>
    <t>IV.kat.</t>
  </si>
  <si>
    <t>V.kat.</t>
  </si>
  <si>
    <t>Izdelava planuma naravnih temeljnih tal v težki zemljini. Strojno-ročno planiranje-izdelava planuma po projektiranih naklonih s točnostjo +-3 cm ter sprotno komprimacijo. Planum mora dosegati modul Ms= 80 Mpa. V ceni so zajeta vsa dodatna in zaščitna dela.</t>
  </si>
  <si>
    <t>Odvoz odvečnega izkopanega materiala - predaja pooblaščenemu prevzemniku. Kubatura v raščenem stanju. V ceni so upoštevani vsi stroški deponiranja materiala ter vsa dodatna in zaščitna dela.</t>
  </si>
  <si>
    <t xml:space="preserve">Ročno planiranje ravnih in poševnih površin zelenic in zasipov po projektiranih vzdolžnih in prečnih naklonih s točnostjo +- 3 cm in zatravitev pri gradnji poškodovanih zemeljskih površin. V ceni je zajeto odbiranje kamnov večjih od 30 mm, dobava semena travne mešanice, sejanje, vzdrževanje, zalivanje in nega travne ruše do predaje objekta ter vsa dodatna in zaščitna dela. </t>
  </si>
  <si>
    <t>Zatravitev pri gradnji poškodovanih površin s travno mešanico. Dvoletna garancija rasti</t>
  </si>
  <si>
    <t>CESTA</t>
  </si>
  <si>
    <t>SKUPAJ</t>
  </si>
  <si>
    <t>ZGORNJI USTROJ</t>
  </si>
  <si>
    <t xml:space="preserve">Dodatek k izvedbi asfalta za izvedbo mulde </t>
  </si>
  <si>
    <t>PROMETNA UREDITEV</t>
  </si>
  <si>
    <t>Nabava materiala na mesto vgradnje in izdelava temelja za postavitev prometnega znaka iz cementnega betona C 12/15, globine 80 cm, premera 30 cm. V ceni je zajet izkop v mat.IV.ktg, betooniranje temelja, zasip ter vsa dodatna in zaščitna dela.</t>
  </si>
  <si>
    <r>
      <t>Dobava in vgradnja stebrička</t>
    </r>
    <r>
      <rPr>
        <b/>
        <sz val="10"/>
        <rFont val="Arial"/>
        <family val="2"/>
        <charset val="238"/>
      </rPr>
      <t xml:space="preserve"> </t>
    </r>
    <r>
      <rPr>
        <sz val="10"/>
        <rFont val="Arial"/>
        <family val="2"/>
        <charset val="238"/>
      </rPr>
      <t>iz vroče cinkanih cevi premera 64 mm za vertikalno prometno signalizacijo, dolžina stebrička 3,90 m. V ceni so zajeta vsa dodatna in zaščitna dela.</t>
    </r>
  </si>
  <si>
    <t xml:space="preserve">Dobava in pritrditev trikotnega prometnega znaka, podlaga iz AL pločevine z odsevno folijo tipa 1, dim 400x400 mm. V ceni so zajeta vsa dodatna in zaščitna dela. </t>
  </si>
  <si>
    <t>SPLOŠNI POGOJI ZA IZVAJANJE DEL</t>
  </si>
  <si>
    <t>PRIPRAVLJALNA IN RUŠITVENA DELA</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</si>
  <si>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</si>
  <si>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t>
  </si>
  <si>
    <t>V ceni zajeti: vse potrebne začasne prehode, zavarovanje gradbene jame, črpanje vode iz gradbene jame, stroške izdelave vseh potrebnih meritev, pregledov, atestov (skladno s Posebnimi tehničnimi pogoji), ročne izkope, vse začasne odvoze v gradbiščno deponijo in ureditev deponije. Obračun v raščenem stanju, nasipna dela se obračunajo po prostornini zemljine v vgrajenem stanju, upoštevati veljavne tehnične predpise in normative, predpise iz varstva pri delu ter projektno dokumentacijo. Vsa zemeljska dela se izvaja pod nadzorom geomehanika. 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</si>
  <si>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ODVODNJAVANJE CESTE</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</si>
  <si>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</si>
  <si>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FEKALNA KANALIZACIJA</t>
  </si>
  <si>
    <t>PROMETNA SIGNALIZACIJA</t>
  </si>
  <si>
    <t>Vse talne oznake morajo biti reflektirajoče in so izvedene z enokomponentno barvo. Debelina nanosa barve mora znašati 250 µm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</si>
  <si>
    <t>REKAPITULACIJA</t>
  </si>
  <si>
    <t>MOST</t>
  </si>
  <si>
    <t>Grmovje do 5 cm, predaja pooblaščenemu prevzemniku</t>
  </si>
  <si>
    <t>Drevesa do Φ 30 cm</t>
  </si>
  <si>
    <t xml:space="preserve">Odstranitev zarasti . </t>
  </si>
  <si>
    <t>izdelava zemeljskega nasipa s sprotnim utrjevanjem z malim komprimacijskim sredstvom  v slojih po 30 cm</t>
  </si>
  <si>
    <t>izvedba bypasa iz PEHD 1000 mm, skupaj s spoji</t>
  </si>
  <si>
    <t>Izvedba izkopa gradbene jame v zemljini III kat. . Skupaj</t>
  </si>
  <si>
    <t xml:space="preserve">S predajo pooblaščenemu prevzemniku </t>
  </si>
  <si>
    <t>skupna dolžina</t>
  </si>
  <si>
    <t>beton C30/37 XC3</t>
  </si>
  <si>
    <t>beton  C30/37 XC3</t>
  </si>
  <si>
    <t>armatura S500</t>
  </si>
  <si>
    <t>enostranski opaži</t>
  </si>
  <si>
    <t xml:space="preserve">ločni opaži s podpiranjem </t>
  </si>
  <si>
    <t xml:space="preserve">L profil 150x75x11 mm z navarjenimi sidri </t>
  </si>
  <si>
    <t>asfalt</t>
  </si>
  <si>
    <t>spodnji ustroj</t>
  </si>
  <si>
    <t xml:space="preserve">Izdelava nasipa iz izkopnega materiala - prečna izravnava mas. Vgradnja v plasteh po 30 cm s sprotno komrimacijo. Kubatura v raščenem stanju. V ceni so upoštevani vsi stroški deponiranja materiala ter vsa dodatna in zaščitna dela. Ustreznost materiala za nasip presodi nadzor. </t>
  </si>
  <si>
    <t>Dobava in vgradnja polsti natezne trdnosti 200 kN/m, maksimalnega raztezka 10%, odpornosti na statični vbod 10 kN.</t>
  </si>
  <si>
    <t>asfalta in z bitumnom vezanega tampona</t>
  </si>
  <si>
    <t>obstoječi asfalt</t>
  </si>
  <si>
    <t>Dobava na mesto vgradnje in izdelava nevezane nosilne plasti ceste, z enakomerno zrnatim drobljencem 0-32mm,  s sprotno komprimacijo do zahtevane zbitosti. Zaključna plast mora dosegati -EV2 =80 Mpa. Obračun v vgrajenem stanju. V ceni so zajete tudi meritve zbitosti z merilno krožno ploščo. PO IZKAZU KUBATUR</t>
  </si>
  <si>
    <t xml:space="preserve">Dobava in pritrditev okroglega prometnega znaka, podlaga iz AL pločevine z odsevno folijo tipa 1, premer stranice je 300 mm. V ceni so zajeta vsa dodatna in zaščitna dela. </t>
  </si>
  <si>
    <t xml:space="preserve">REKAPITULACIJA </t>
  </si>
  <si>
    <t>Vgradnja instalacijskih cevi PE Φ 125 v ploščo mostu</t>
  </si>
  <si>
    <t xml:space="preserve">POPIS DEL </t>
  </si>
  <si>
    <t>REKONSTRUKCIJA MOSTU NA LC</t>
  </si>
  <si>
    <t>MAREZIGE - BERNETIČI - KORTINA</t>
  </si>
  <si>
    <t>MESTNA OBČINA KOPER</t>
  </si>
  <si>
    <t>Verijeva 10</t>
  </si>
  <si>
    <t xml:space="preserve">Koper </t>
  </si>
  <si>
    <t>Strojna izdelava nosilne plasti bituminizirane zmesi AC 16 base 50/70 A3 v debelini 5 cm  in strojna izdelava obrabne ter zaporne plasti bituminizirane zmesi AC 11 surf  50/70 A3 v debelini 4 cm. V ceni je zajet pobrizg z  bitumensko emulzijo 0,3  kg/m2 in premaz vertikalnih stikov z bitumensko lepilno pasto.</t>
  </si>
  <si>
    <t>NEPREDVIDENA DELA 10 %</t>
  </si>
  <si>
    <t>DDV 22 %</t>
  </si>
  <si>
    <t>Popravilo obstoječih kamnitih brežin zidanih s peščenjakom ( čiščenje, fugiranje)</t>
  </si>
  <si>
    <t>I</t>
  </si>
  <si>
    <t>II</t>
  </si>
  <si>
    <t>III</t>
  </si>
  <si>
    <t xml:space="preserve">Z začasnim deponiranjem na deponiji do 15 km. S ponovnim nakladanjem in dovozom na gradbišče . </t>
  </si>
  <si>
    <t>SKUPAJ I. MOST</t>
  </si>
  <si>
    <t>SKUPAJ 1 ZEMELJSKA DELA</t>
  </si>
  <si>
    <t>SKUPAJ 2 ZGORNJI USTROJ</t>
  </si>
  <si>
    <t>SKUPAJ 3 PROMETNA UREDITEV</t>
  </si>
  <si>
    <t>SKUPAJ Z DDV</t>
  </si>
  <si>
    <t>ab konstrukcije</t>
  </si>
  <si>
    <t xml:space="preserve">Zaščita obstoječih brežin s kamnitim materialom( peščenjak) komplet z vsemi deli (zidanje, fugiranje,čiščenje) , neobdelan kamen d=cca 20 cm na nearmirani betonski podlagi ,fugirano s cementno malto </t>
  </si>
  <si>
    <t>Izdelava nasipa iz kamnitega materiala frakcije 0-100 mm. Vgradnja v plasteh po 30 cm s sprotno komrimacijo. Kubatura v raščenem stanju. V ceni so upoštevani vsi stroški deponiranja materiala ter vsa dodatna in zaščitna dela.</t>
  </si>
  <si>
    <t>Geomehanski nadzor</t>
  </si>
  <si>
    <t>ur</t>
  </si>
  <si>
    <t>Projektantski nadzor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</si>
</sst>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S_I_T_-;\-* #,##0.00\ _S_I_T_-;_-* &quot;-&quot;??\ _S_I_T_-;_-@_-"/>
    <numFmt numFmtId="165" formatCode="#,##0.00_ ;\-#,##0.00\ "/>
    <numFmt numFmtId="166" formatCode="#,##0.00\ _S_I_T"/>
  </numFmts>
  <fonts count="63">
    <font>
      <sz val="11"/>
      <color theme="1"/>
      <name val="Calibri"/>
      <family val="2"/>
      <charset val="238"/>
      <scheme val="minor"/>
    </font>
    <font>
      <sz val="11"/>
      <color theme="1"/>
      <name val="Calibri"/>
      <family val="2"/>
      <charset val="238"/>
      <scheme val="minor"/>
    </font>
    <font>
      <sz val="12"/>
      <name val="Arial Narrow"/>
      <family val="2"/>
    </font>
    <font>
      <b/>
      <sz val="12"/>
      <name val="Arial Narrow"/>
      <family val="2"/>
    </font>
    <font>
      <b/>
      <sz val="14"/>
      <name val="Arial Narrow"/>
      <family val="2"/>
    </font>
    <font>
      <b/>
      <sz val="16"/>
      <name val="Arial Narrow"/>
      <family val="2"/>
    </font>
    <font>
      <b/>
      <sz val="12"/>
      <name val="Arial Narrow"/>
      <family val="2"/>
      <charset val="238"/>
    </font>
    <font>
      <sz val="12"/>
      <name val="Arial Black"/>
      <family val="2"/>
    </font>
    <font>
      <sz val="10"/>
      <name val="Arial CE"/>
      <family val="2"/>
      <charset val="238"/>
    </font>
    <font>
      <sz val="10"/>
      <color rgb="FF00B050"/>
      <name val="Arial CE"/>
      <family val="2"/>
      <charset val="238"/>
    </font>
    <font>
      <sz val="10"/>
      <color rgb="FFFF0000"/>
      <name val="Arial CE"/>
      <family val="2"/>
      <charset val="238"/>
    </font>
    <font>
      <sz val="10"/>
      <name val="Arial"/>
      <family val="2"/>
      <charset val="238"/>
    </font>
    <font>
      <sz val="10"/>
      <color rgb="FF002060"/>
      <name val="Arial CE"/>
      <family val="2"/>
      <charset val="238"/>
    </font>
    <font>
      <sz val="10"/>
      <color rgb="FF00B050"/>
      <name val="Arial CE"/>
      <charset val="238"/>
    </font>
    <font>
      <sz val="10"/>
      <name val="Arial Baltic"/>
      <family val="2"/>
      <charset val="186"/>
    </font>
    <font>
      <sz val="10"/>
      <name val="Arial CE"/>
      <charset val="238"/>
    </font>
    <font>
      <sz val="12"/>
      <name val="Arial Narrow"/>
      <family val="2"/>
      <charset val="238"/>
    </font>
    <font>
      <b/>
      <u/>
      <sz val="12"/>
      <name val="Arial Narrow"/>
      <family val="2"/>
      <charset val="238"/>
    </font>
    <font>
      <sz val="10"/>
      <name val="Arial"/>
      <family val="2"/>
    </font>
    <font>
      <sz val="12"/>
      <name val="Arial"/>
      <family val="2"/>
      <charset val="238"/>
    </font>
    <font>
      <b/>
      <sz val="10"/>
      <name val="Arial CE"/>
      <family val="2"/>
      <charset val="238"/>
    </font>
    <font>
      <b/>
      <sz val="10"/>
      <name val="Arial"/>
      <family val="2"/>
      <charset val="238"/>
    </font>
    <font>
      <b/>
      <sz val="10"/>
      <name val="Arial"/>
      <family val="2"/>
    </font>
    <font>
      <b/>
      <u/>
      <sz val="10"/>
      <name val="Arial"/>
      <family val="2"/>
      <charset val="238"/>
    </font>
    <font>
      <sz val="10"/>
      <color indexed="21"/>
      <name val="Arial CE"/>
      <family val="2"/>
      <charset val="238"/>
    </font>
    <font>
      <sz val="11"/>
      <name val="Arial"/>
      <family val="2"/>
      <charset val="238"/>
    </font>
    <font>
      <sz val="12"/>
      <name val="Arial CE"/>
      <family val="2"/>
      <charset val="238"/>
    </font>
    <font>
      <sz val="10"/>
      <color rgb="FFC00000"/>
      <name val="Arial Black"/>
      <family val="2"/>
    </font>
    <font>
      <b/>
      <sz val="10"/>
      <color rgb="FF336600"/>
      <name val="Arial CE"/>
      <family val="2"/>
      <charset val="238"/>
    </font>
    <font>
      <sz val="10"/>
      <name val="Arial Black"/>
      <family val="2"/>
      <charset val="238"/>
    </font>
    <font>
      <sz val="10"/>
      <name val="Arial Black"/>
      <family val="2"/>
    </font>
    <font>
      <b/>
      <sz val="10"/>
      <color rgb="FF336600"/>
      <name val="Arial"/>
      <family val="2"/>
      <charset val="238"/>
    </font>
    <font>
      <i/>
      <u/>
      <sz val="12"/>
      <name val="Arial Black"/>
      <family val="2"/>
      <charset val="238"/>
    </font>
    <font>
      <sz val="12"/>
      <name val="Arial"/>
      <family val="2"/>
    </font>
    <font>
      <sz val="11"/>
      <name val="Arial"/>
      <family val="2"/>
    </font>
    <font>
      <b/>
      <sz val="10"/>
      <name val="Arial CE"/>
      <charset val="238"/>
    </font>
    <font>
      <b/>
      <sz val="14"/>
      <color theme="1"/>
      <name val="Calibri"/>
      <family val="2"/>
      <charset val="238"/>
      <scheme val="minor"/>
    </font>
    <font>
      <b/>
      <sz val="12"/>
      <name val="Arial"/>
      <family val="2"/>
      <charset val="238"/>
    </font>
    <font>
      <b/>
      <sz val="11"/>
      <color theme="1"/>
      <name val="Calibri"/>
      <family val="2"/>
      <charset val="238"/>
      <scheme val="minor"/>
    </font>
    <font>
      <sz val="8"/>
      <name val="Arial Black"/>
      <family val="2"/>
      <charset val="238"/>
    </font>
    <font>
      <sz val="8"/>
      <name val="Arial CE"/>
      <family val="2"/>
      <charset val="238"/>
    </font>
    <font>
      <sz val="8"/>
      <color rgb="FF00B050"/>
      <name val="Arial CE"/>
      <family val="2"/>
      <charset val="238"/>
    </font>
    <font>
      <sz val="8"/>
      <color rgb="FFFF0000"/>
      <name val="Arial CE"/>
      <family val="2"/>
      <charset val="238"/>
    </font>
    <font>
      <sz val="8"/>
      <name val="Arial"/>
      <family val="2"/>
      <charset val="238"/>
    </font>
    <font>
      <sz val="8"/>
      <color rgb="FF002060"/>
      <name val="Arial CE"/>
      <family val="2"/>
      <charset val="238"/>
    </font>
    <font>
      <sz val="8"/>
      <color rgb="FF00B050"/>
      <name val="Arial CE"/>
      <charset val="238"/>
    </font>
    <font>
      <sz val="8"/>
      <name val="Arial Baltic"/>
      <family val="2"/>
      <charset val="238"/>
    </font>
    <font>
      <sz val="8"/>
      <name val="Arial CE"/>
      <charset val="238"/>
    </font>
    <font>
      <sz val="10"/>
      <color theme="1"/>
      <name val="Calibri"/>
      <family val="2"/>
      <charset val="238"/>
      <scheme val="minor"/>
    </font>
    <font>
      <sz val="10"/>
      <name val="Calibri"/>
      <family val="2"/>
      <charset val="238"/>
      <scheme val="minor"/>
    </font>
    <font>
      <sz val="12"/>
      <color theme="1"/>
      <name val="Calibri"/>
      <family val="2"/>
      <charset val="238"/>
      <scheme val="minor"/>
    </font>
    <font>
      <sz val="12"/>
      <name val="Calibri"/>
      <family val="2"/>
      <charset val="238"/>
      <scheme val="minor"/>
    </font>
    <font>
      <sz val="12"/>
      <color rgb="FF002060"/>
      <name val="Arial CE"/>
      <family val="2"/>
      <charset val="238"/>
    </font>
    <font>
      <sz val="12"/>
      <color rgb="FF00B050"/>
      <name val="Arial CE"/>
      <charset val="238"/>
    </font>
    <font>
      <sz val="12"/>
      <color theme="1"/>
      <name val="Arial Black"/>
      <family val="2"/>
      <charset val="238"/>
    </font>
    <font>
      <b/>
      <sz val="8"/>
      <name val="Arial CE"/>
      <family val="2"/>
      <charset val="238"/>
    </font>
    <font>
      <b/>
      <sz val="8"/>
      <name val="Arial"/>
      <family val="2"/>
      <charset val="238"/>
    </font>
    <font>
      <b/>
      <sz val="10"/>
      <name val="Arial Baltic"/>
      <family val="2"/>
      <charset val="186"/>
    </font>
    <font>
      <b/>
      <sz val="10"/>
      <name val="Arial Black"/>
      <family val="2"/>
      <charset val="238"/>
    </font>
    <font>
      <b/>
      <sz val="8"/>
      <name val="Arial Baltic"/>
      <family val="2"/>
      <charset val="238"/>
    </font>
    <font>
      <b/>
      <sz val="8"/>
      <color rgb="FFFF0000"/>
      <name val="Arial CE"/>
      <family val="2"/>
      <charset val="238"/>
    </font>
    <font>
      <b/>
      <sz val="8"/>
      <name val="Arial CE"/>
      <charset val="238"/>
    </font>
    <font>
      <b/>
      <sz val="10"/>
      <name val="Arial Baltic"/>
      <family val="2"/>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top/>
      <bottom style="thin">
        <color indexed="64"/>
      </bottom>
      <diagonal/>
    </border>
    <border>
      <left/>
      <right/>
      <top/>
      <bottom style="dashDot">
        <color indexed="64"/>
      </bottom>
      <diagonal/>
    </border>
    <border>
      <left/>
      <right/>
      <top style="dashDot">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33">
    <xf numFmtId="0" fontId="0" fillId="0" borderId="0" xfId="0"/>
    <xf numFmtId="0" fontId="2" fillId="0" borderId="0" xfId="0" applyFont="1"/>
    <xf numFmtId="4" fontId="8" fillId="0" borderId="0" xfId="0" applyNumberFormat="1" applyFont="1" applyAlignment="1">
      <alignment wrapText="1"/>
    </xf>
    <xf numFmtId="0" fontId="8" fillId="0" borderId="0" xfId="0" applyFont="1" applyAlignment="1">
      <alignment horizontal="right" wrapText="1"/>
    </xf>
    <xf numFmtId="2" fontId="8" fillId="0" borderId="0" xfId="0" applyNumberFormat="1" applyFont="1" applyAlignment="1">
      <alignment horizontal="right" wrapText="1"/>
    </xf>
    <xf numFmtId="2" fontId="8" fillId="0" borderId="0" xfId="0" applyNumberFormat="1" applyFont="1" applyAlignment="1">
      <alignment wrapText="1"/>
    </xf>
    <xf numFmtId="0" fontId="8" fillId="0" borderId="0" xfId="0" applyFont="1" applyAlignment="1">
      <alignment wrapText="1"/>
    </xf>
    <xf numFmtId="0" fontId="10" fillId="0" borderId="0" xfId="0" applyFont="1" applyAlignment="1"/>
    <xf numFmtId="2" fontId="8" fillId="0" borderId="0" xfId="0" applyNumberFormat="1" applyFont="1" applyAlignment="1">
      <alignment horizontal="right" vertical="center" wrapText="1"/>
    </xf>
    <xf numFmtId="0" fontId="11" fillId="0" borderId="0" xfId="0" applyNumberFormat="1" applyFont="1" applyAlignment="1">
      <alignment horizontal="left" vertical="top" wrapText="1"/>
    </xf>
    <xf numFmtId="4" fontId="12" fillId="0" borderId="0" xfId="0" applyNumberFormat="1" applyFont="1" applyAlignment="1">
      <alignment horizontal="right" wrapText="1"/>
    </xf>
    <xf numFmtId="2" fontId="13" fillId="0" borderId="0" xfId="0" applyNumberFormat="1" applyFont="1" applyAlignment="1">
      <alignment horizontal="right" wrapText="1"/>
    </xf>
    <xf numFmtId="0" fontId="14" fillId="0" borderId="0" xfId="0" applyFont="1" applyAlignment="1">
      <alignment vertical="top" wrapText="1"/>
    </xf>
    <xf numFmtId="4" fontId="8" fillId="0" borderId="0" xfId="0" applyNumberFormat="1" applyFont="1" applyAlignment="1">
      <alignment horizontal="right" wrapText="1"/>
    </xf>
    <xf numFmtId="4" fontId="8" fillId="0" borderId="0" xfId="0" applyNumberFormat="1" applyFont="1" applyAlignment="1">
      <alignment vertical="top" wrapText="1"/>
    </xf>
    <xf numFmtId="4" fontId="10" fillId="0" borderId="0" xfId="0" applyNumberFormat="1" applyFont="1" applyAlignment="1">
      <alignment horizontal="right" wrapText="1"/>
    </xf>
    <xf numFmtId="2" fontId="9" fillId="0" borderId="0" xfId="0" applyNumberFormat="1" applyFont="1" applyAlignment="1">
      <alignment horizontal="right" wrapText="1"/>
    </xf>
    <xf numFmtId="0" fontId="8" fillId="0" borderId="0" xfId="0" applyFont="1" applyAlignment="1">
      <alignment vertical="top" wrapText="1"/>
    </xf>
    <xf numFmtId="4" fontId="8" fillId="0" borderId="0" xfId="0" applyNumberFormat="1" applyFont="1" applyAlignment="1">
      <alignment horizontal="right"/>
    </xf>
    <xf numFmtId="4" fontId="15" fillId="0" borderId="0" xfId="0" applyNumberFormat="1" applyFont="1" applyAlignment="1">
      <alignment horizontal="right"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7" fontId="2" fillId="0" borderId="0" xfId="0" applyNumberFormat="1" applyFont="1" applyAlignment="1">
      <alignment horizontal="left" vertical="center"/>
    </xf>
    <xf numFmtId="17" fontId="6" fillId="0" borderId="0" xfId="0" applyNumberFormat="1" applyFont="1" applyAlignment="1">
      <alignment horizontal="left" vertical="center"/>
    </xf>
    <xf numFmtId="0" fontId="16" fillId="0" borderId="0" xfId="0" applyFont="1" applyAlignment="1">
      <alignment horizontal="left" vertical="center"/>
    </xf>
    <xf numFmtId="0" fontId="18" fillId="0" borderId="0" xfId="0" applyFont="1" applyAlignment="1">
      <alignment wrapText="1"/>
    </xf>
    <xf numFmtId="9" fontId="8" fillId="0" borderId="0" xfId="2" applyFont="1" applyAlignment="1">
      <alignment wrapText="1"/>
    </xf>
    <xf numFmtId="10" fontId="8" fillId="0" borderId="0" xfId="2" applyNumberFormat="1" applyFont="1" applyAlignment="1">
      <alignment wrapText="1"/>
    </xf>
    <xf numFmtId="0" fontId="8" fillId="0" borderId="0" xfId="2" applyNumberFormat="1" applyFont="1" applyAlignment="1">
      <alignment horizontal="left"/>
    </xf>
    <xf numFmtId="4" fontId="8" fillId="0" borderId="0" xfId="0" applyNumberFormat="1" applyFont="1" applyBorder="1" applyAlignment="1">
      <alignment wrapText="1"/>
    </xf>
    <xf numFmtId="4" fontId="8" fillId="0" borderId="0" xfId="1" applyNumberFormat="1" applyFont="1" applyAlignment="1">
      <alignment horizontal="right"/>
    </xf>
    <xf numFmtId="4" fontId="18" fillId="0" borderId="0" xfId="1" applyNumberFormat="1" applyFont="1" applyBorder="1" applyAlignment="1">
      <alignment horizontal="center" wrapText="1"/>
    </xf>
    <xf numFmtId="1" fontId="8" fillId="0" borderId="0" xfId="0" applyNumberFormat="1" applyFont="1" applyAlignment="1">
      <alignment vertical="top" wrapText="1"/>
    </xf>
    <xf numFmtId="9" fontId="8" fillId="0" borderId="0" xfId="0" applyNumberFormat="1" applyFont="1" applyAlignment="1">
      <alignment wrapText="1"/>
    </xf>
    <xf numFmtId="0" fontId="8" fillId="0" borderId="1" xfId="0" applyFont="1" applyBorder="1" applyAlignment="1">
      <alignment horizontal="center" vertical="center"/>
    </xf>
    <xf numFmtId="4"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2" xfId="0" applyFont="1" applyBorder="1" applyAlignment="1">
      <alignment horizontal="center" vertical="center"/>
    </xf>
    <xf numFmtId="4" fontId="8" fillId="0" borderId="2" xfId="0" applyNumberFormat="1" applyFont="1" applyBorder="1" applyAlignment="1">
      <alignment horizontal="right" vertical="center"/>
    </xf>
    <xf numFmtId="2" fontId="8" fillId="0" borderId="2" xfId="0" applyNumberFormat="1" applyFont="1" applyBorder="1" applyAlignment="1">
      <alignment horizontal="center" vertical="center"/>
    </xf>
    <xf numFmtId="0" fontId="11" fillId="0" borderId="0" xfId="0" applyFont="1"/>
    <xf numFmtId="0" fontId="23" fillId="0" borderId="0" xfId="0" applyFont="1" applyAlignment="1">
      <alignment horizontal="center" vertical="top" wrapText="1"/>
    </xf>
    <xf numFmtId="0" fontId="11" fillId="0" borderId="0" xfId="0" applyFont="1" applyAlignment="1">
      <alignment horizontal="center" wrapText="1"/>
    </xf>
    <xf numFmtId="4" fontId="11" fillId="0" borderId="0" xfId="1" applyNumberFormat="1" applyFont="1" applyFill="1" applyBorder="1" applyAlignment="1">
      <alignment wrapText="1"/>
    </xf>
    <xf numFmtId="4" fontId="11" fillId="0" borderId="0" xfId="1" applyNumberFormat="1" applyFont="1" applyFill="1" applyBorder="1" applyAlignment="1">
      <alignment horizontal="right" wrapText="1"/>
    </xf>
    <xf numFmtId="0" fontId="14" fillId="0" borderId="0" xfId="0" applyFont="1" applyAlignment="1">
      <alignment horizontal="left" vertical="top" wrapText="1"/>
    </xf>
    <xf numFmtId="4" fontId="18" fillId="0" borderId="0" xfId="0" applyNumberFormat="1" applyFont="1" applyAlignment="1">
      <alignment horizontal="right" wrapText="1"/>
    </xf>
    <xf numFmtId="0" fontId="14" fillId="0" borderId="0" xfId="0" applyFont="1" applyAlignment="1">
      <alignment wrapText="1"/>
    </xf>
    <xf numFmtId="4" fontId="14" fillId="0" borderId="0" xfId="0" applyNumberFormat="1" applyFont="1" applyAlignment="1">
      <alignment horizontal="right" wrapText="1"/>
    </xf>
    <xf numFmtId="2" fontId="8" fillId="0" borderId="0" xfId="0" applyNumberFormat="1" applyFont="1" applyAlignment="1">
      <alignment horizontal="right"/>
    </xf>
    <xf numFmtId="165" fontId="14" fillId="0" borderId="0" xfId="1" applyNumberFormat="1" applyFont="1" applyAlignment="1">
      <alignment horizontal="right"/>
    </xf>
    <xf numFmtId="0" fontId="18" fillId="0" borderId="0" xfId="0" applyFont="1" applyAlignment="1">
      <alignment vertical="top" wrapText="1"/>
    </xf>
    <xf numFmtId="0" fontId="8" fillId="0" borderId="0" xfId="0" applyFont="1" applyAlignment="1">
      <alignment horizontal="left"/>
    </xf>
    <xf numFmtId="4" fontId="9" fillId="0" borderId="0" xfId="0" applyNumberFormat="1" applyFont="1" applyAlignment="1">
      <alignment vertical="center" wrapText="1"/>
    </xf>
    <xf numFmtId="4" fontId="8" fillId="0" borderId="0" xfId="0" applyNumberFormat="1" applyFont="1" applyAlignment="1">
      <alignment vertical="center" wrapText="1"/>
    </xf>
    <xf numFmtId="4" fontId="14" fillId="0" borderId="0" xfId="0" applyNumberFormat="1" applyFont="1" applyAlignment="1">
      <alignment vertical="center" wrapText="1"/>
    </xf>
    <xf numFmtId="9" fontId="11" fillId="0" borderId="0" xfId="2" applyFont="1" applyAlignment="1">
      <alignment horizontal="center" wrapText="1"/>
    </xf>
    <xf numFmtId="4" fontId="11" fillId="0" borderId="0" xfId="1" applyNumberFormat="1" applyFont="1" applyFill="1" applyBorder="1" applyAlignment="1">
      <alignment horizontal="right" vertical="center" wrapText="1"/>
    </xf>
    <xf numFmtId="4" fontId="8" fillId="0" borderId="0" xfId="2" applyNumberFormat="1" applyFont="1" applyAlignment="1">
      <alignment horizontal="right"/>
    </xf>
    <xf numFmtId="4" fontId="24" fillId="0" borderId="0" xfId="0" applyNumberFormat="1" applyFont="1" applyAlignment="1">
      <alignment horizontal="right" wrapText="1"/>
    </xf>
    <xf numFmtId="0" fontId="18" fillId="0" borderId="0" xfId="0" applyFont="1" applyAlignment="1">
      <alignment horizontal="left"/>
    </xf>
    <xf numFmtId="4" fontId="11" fillId="0" borderId="0" xfId="0" applyNumberFormat="1" applyFont="1" applyAlignment="1">
      <alignment horizontal="right"/>
    </xf>
    <xf numFmtId="0" fontId="10" fillId="0" borderId="0" xfId="0" applyFont="1" applyAlignment="1">
      <alignment horizontal="left" vertical="top" wrapText="1"/>
    </xf>
    <xf numFmtId="0" fontId="11" fillId="0" borderId="0" xfId="0" applyFont="1" applyAlignment="1">
      <alignment vertical="top" wrapText="1"/>
    </xf>
    <xf numFmtId="4" fontId="14" fillId="0" borderId="0" xfId="0" applyNumberFormat="1" applyFont="1"/>
    <xf numFmtId="4" fontId="14" fillId="0" borderId="0" xfId="0" applyNumberFormat="1" applyFont="1" applyAlignment="1">
      <alignment horizontal="right"/>
    </xf>
    <xf numFmtId="2" fontId="11" fillId="0" borderId="0" xfId="0" applyNumberFormat="1" applyFont="1" applyAlignment="1">
      <alignment vertical="top" wrapText="1"/>
    </xf>
    <xf numFmtId="2" fontId="11" fillId="0" borderId="0" xfId="0" applyNumberFormat="1" applyFont="1" applyAlignment="1">
      <alignment wrapText="1"/>
    </xf>
    <xf numFmtId="2" fontId="11" fillId="0" borderId="0" xfId="0" applyNumberFormat="1" applyFont="1" applyAlignment="1">
      <alignment horizontal="right" wrapText="1"/>
    </xf>
    <xf numFmtId="164" fontId="11" fillId="0" borderId="0" xfId="1" applyFont="1" applyAlignment="1">
      <alignment horizontal="right" wrapText="1"/>
    </xf>
    <xf numFmtId="1" fontId="11" fillId="0" borderId="0" xfId="0" applyNumberFormat="1" applyFont="1" applyAlignment="1">
      <alignment horizontal="center" vertical="top" wrapText="1"/>
    </xf>
    <xf numFmtId="1" fontId="11" fillId="0" borderId="0" xfId="0" applyNumberFormat="1" applyFont="1" applyAlignment="1">
      <alignment horizontal="right" vertical="top" wrapText="1"/>
    </xf>
    <xf numFmtId="0" fontId="8" fillId="0" borderId="0" xfId="0" applyFont="1" applyAlignment="1">
      <alignment horizontal="right" vertical="top"/>
    </xf>
    <xf numFmtId="1" fontId="11" fillId="0" borderId="0" xfId="0" applyNumberFormat="1" applyFont="1" applyAlignment="1">
      <alignment vertical="top"/>
    </xf>
    <xf numFmtId="0" fontId="11" fillId="0" borderId="0" xfId="0" applyFont="1" applyAlignment="1">
      <alignment vertical="top"/>
    </xf>
    <xf numFmtId="0" fontId="27" fillId="0" borderId="0" xfId="0" applyFont="1" applyAlignment="1">
      <alignment horizontal="left" vertical="center"/>
    </xf>
    <xf numFmtId="0" fontId="20" fillId="0" borderId="0" xfId="0" applyFont="1" applyAlignment="1">
      <alignment horizontal="left"/>
    </xf>
    <xf numFmtId="4" fontId="20" fillId="0" borderId="0" xfId="0" applyNumberFormat="1" applyFont="1" applyAlignment="1">
      <alignment horizontal="right"/>
    </xf>
    <xf numFmtId="0" fontId="22" fillId="0" borderId="0" xfId="0" applyFont="1" applyAlignment="1">
      <alignment horizontal="left"/>
    </xf>
    <xf numFmtId="4" fontId="28" fillId="0" borderId="0" xfId="0" applyNumberFormat="1" applyFont="1" applyAlignment="1">
      <alignment horizontal="right"/>
    </xf>
    <xf numFmtId="165" fontId="28" fillId="0" borderId="0" xfId="1" applyNumberFormat="1" applyFont="1" applyBorder="1" applyAlignment="1">
      <alignment horizontal="right"/>
    </xf>
    <xf numFmtId="0" fontId="11" fillId="0" borderId="0" xfId="0" applyFont="1" applyAlignment="1">
      <alignment horizontal="left" vertical="top" wrapText="1"/>
    </xf>
    <xf numFmtId="0" fontId="21" fillId="0" borderId="0" xfId="0" applyFont="1" applyAlignment="1">
      <alignment horizontal="left" wrapText="1"/>
    </xf>
    <xf numFmtId="1" fontId="29" fillId="0" borderId="0" xfId="0" applyNumberFormat="1" applyFont="1" applyAlignment="1">
      <alignment horizontal="center" vertical="center" wrapText="1"/>
    </xf>
    <xf numFmtId="0" fontId="30" fillId="0" borderId="0" xfId="0" applyFont="1" applyAlignment="1">
      <alignment horizontal="left" vertical="center"/>
    </xf>
    <xf numFmtId="0" fontId="11" fillId="0" borderId="0" xfId="0" applyFont="1" applyAlignment="1">
      <alignment horizontal="left"/>
    </xf>
    <xf numFmtId="2" fontId="11" fillId="0" borderId="0" xfId="0" applyNumberFormat="1" applyFont="1"/>
    <xf numFmtId="4" fontId="28" fillId="0" borderId="0" xfId="1" applyNumberFormat="1" applyFont="1" applyAlignment="1">
      <alignment horizontal="right"/>
    </xf>
    <xf numFmtId="0" fontId="30" fillId="0" borderId="0" xfId="0" applyFont="1" applyAlignment="1">
      <alignment vertical="top"/>
    </xf>
    <xf numFmtId="1" fontId="11" fillId="0" borderId="0" xfId="0" applyNumberFormat="1" applyFont="1" applyAlignment="1">
      <alignment horizontal="center" vertical="top"/>
    </xf>
    <xf numFmtId="4" fontId="11" fillId="0" borderId="0" xfId="1" applyNumberFormat="1" applyFont="1" applyAlignment="1">
      <alignment horizontal="right"/>
    </xf>
    <xf numFmtId="4" fontId="11" fillId="0" borderId="0" xfId="1" applyNumberFormat="1" applyFont="1" applyAlignment="1"/>
    <xf numFmtId="4" fontId="31" fillId="0" borderId="0" xfId="1" applyNumberFormat="1" applyFont="1" applyAlignment="1">
      <alignment horizontal="right"/>
    </xf>
    <xf numFmtId="0" fontId="11" fillId="0" borderId="0" xfId="0" applyFont="1" applyAlignment="1">
      <alignment horizontal="center" vertical="top"/>
    </xf>
    <xf numFmtId="4" fontId="21" fillId="0" borderId="0" xfId="1" applyNumberFormat="1" applyFont="1" applyAlignment="1">
      <alignment horizontal="right"/>
    </xf>
    <xf numFmtId="0" fontId="11" fillId="0" borderId="0" xfId="2" applyNumberFormat="1" applyFont="1" applyFill="1" applyAlignment="1">
      <alignment horizontal="left"/>
    </xf>
    <xf numFmtId="4" fontId="11" fillId="0" borderId="0" xfId="1" applyNumberFormat="1" applyFont="1" applyFill="1" applyAlignment="1"/>
    <xf numFmtId="4" fontId="21" fillId="0" borderId="0" xfId="1" applyNumberFormat="1" applyFont="1" applyFill="1" applyAlignment="1">
      <alignment horizontal="right"/>
    </xf>
    <xf numFmtId="4" fontId="11" fillId="0" borderId="0" xfId="0" applyNumberFormat="1" applyFont="1" applyAlignment="1">
      <alignment vertical="top" wrapText="1"/>
    </xf>
    <xf numFmtId="0" fontId="11" fillId="0" borderId="0" xfId="2" applyNumberFormat="1" applyFont="1" applyAlignment="1">
      <alignment horizontal="left"/>
    </xf>
    <xf numFmtId="164" fontId="11" fillId="0" borderId="0" xfId="1" applyFont="1" applyAlignment="1">
      <alignment wrapText="1"/>
    </xf>
    <xf numFmtId="164" fontId="11" fillId="0" borderId="0" xfId="1" applyFont="1" applyAlignment="1">
      <alignment horizontal="center" vertical="center" wrapText="1"/>
    </xf>
    <xf numFmtId="0" fontId="32" fillId="0" borderId="0" xfId="0" applyFont="1"/>
    <xf numFmtId="0" fontId="34" fillId="0" borderId="0" xfId="0" applyFont="1" applyAlignment="1">
      <alignment horizontal="left" vertical="top"/>
    </xf>
    <xf numFmtId="4" fontId="34" fillId="0" borderId="0" xfId="0" applyNumberFormat="1" applyFont="1" applyAlignment="1">
      <alignment horizontal="right" vertical="top" wrapText="1"/>
    </xf>
    <xf numFmtId="166" fontId="34" fillId="0" borderId="0" xfId="0" applyNumberFormat="1" applyFont="1" applyAlignment="1">
      <alignment horizontal="right" vertical="top" wrapText="1"/>
    </xf>
    <xf numFmtId="0" fontId="34" fillId="0" borderId="0" xfId="0" applyFont="1" applyAlignment="1">
      <alignment horizontal="left" vertical="top" wrapText="1"/>
    </xf>
    <xf numFmtId="0" fontId="35" fillId="0" borderId="0" xfId="0" applyFont="1" applyAlignment="1">
      <alignment vertical="top" wrapText="1"/>
    </xf>
    <xf numFmtId="0" fontId="7" fillId="0" borderId="0" xfId="0" applyFont="1" applyFill="1" applyAlignment="1">
      <alignment horizontal="left" vertical="center"/>
    </xf>
    <xf numFmtId="4" fontId="0" fillId="0" borderId="0" xfId="0" applyNumberFormat="1" applyAlignment="1">
      <alignment horizontal="left" vertical="center"/>
    </xf>
    <xf numFmtId="0" fontId="36" fillId="0" borderId="0" xfId="0" applyFont="1"/>
    <xf numFmtId="0" fontId="37" fillId="0" borderId="0" xfId="0" applyFont="1"/>
    <xf numFmtId="0" fontId="11" fillId="0" borderId="0" xfId="0" applyFont="1" applyAlignment="1">
      <alignment horizontal="left" vertical="center" wrapText="1"/>
    </xf>
    <xf numFmtId="0" fontId="11" fillId="0" borderId="0" xfId="0" applyFont="1" applyAlignment="1">
      <alignment wrapText="1"/>
    </xf>
    <xf numFmtId="0" fontId="38" fillId="0" borderId="0" xfId="0" applyFont="1"/>
    <xf numFmtId="4" fontId="38" fillId="0" borderId="0" xfId="0" applyNumberFormat="1" applyFont="1"/>
    <xf numFmtId="1" fontId="39" fillId="0" borderId="0" xfId="0" applyNumberFormat="1" applyFont="1" applyAlignment="1">
      <alignment horizontal="center" vertical="center" wrapText="1"/>
    </xf>
    <xf numFmtId="0" fontId="39" fillId="0" borderId="0" xfId="0" applyFont="1" applyAlignment="1">
      <alignment horizontal="left" vertical="top"/>
    </xf>
    <xf numFmtId="4" fontId="40" fillId="0" borderId="0" xfId="0" applyNumberFormat="1" applyFont="1" applyAlignment="1">
      <alignment wrapText="1"/>
    </xf>
    <xf numFmtId="0" fontId="40" fillId="0" borderId="0" xfId="0" applyFont="1" applyAlignment="1">
      <alignment horizontal="right" wrapText="1"/>
    </xf>
    <xf numFmtId="2" fontId="40" fillId="0" borderId="0" xfId="0" applyNumberFormat="1" applyFont="1" applyAlignment="1">
      <alignment horizontal="right" wrapText="1"/>
    </xf>
    <xf numFmtId="2" fontId="40" fillId="0" borderId="0" xfId="0" applyNumberFormat="1" applyFont="1" applyAlignment="1">
      <alignment wrapText="1"/>
    </xf>
    <xf numFmtId="0" fontId="40" fillId="0" borderId="0" xfId="0" applyFont="1" applyAlignment="1">
      <alignment wrapText="1"/>
    </xf>
    <xf numFmtId="1" fontId="40" fillId="0" borderId="0" xfId="0" applyNumberFormat="1" applyFont="1" applyAlignment="1">
      <alignment vertical="top" wrapText="1"/>
    </xf>
    <xf numFmtId="0" fontId="41" fillId="0" borderId="0" xfId="0" applyFont="1" applyAlignment="1">
      <alignment vertical="top"/>
    </xf>
    <xf numFmtId="0" fontId="42" fillId="0" borderId="0" xfId="0" applyFont="1" applyAlignment="1"/>
    <xf numFmtId="2" fontId="40" fillId="0" borderId="0" xfId="0" applyNumberFormat="1" applyFont="1" applyAlignment="1">
      <alignment horizontal="right" vertical="center" wrapText="1"/>
    </xf>
    <xf numFmtId="0" fontId="43" fillId="0" borderId="0" xfId="0" applyNumberFormat="1" applyFont="1" applyAlignment="1">
      <alignment horizontal="left" vertical="top" wrapText="1"/>
    </xf>
    <xf numFmtId="0" fontId="40" fillId="0" borderId="0" xfId="0" applyFont="1" applyAlignment="1"/>
    <xf numFmtId="0" fontId="40" fillId="0" borderId="0" xfId="0" applyFont="1" applyAlignment="1">
      <alignment vertical="top"/>
    </xf>
    <xf numFmtId="0" fontId="43" fillId="0" borderId="0" xfId="0" applyFont="1" applyAlignment="1">
      <alignment wrapText="1"/>
    </xf>
    <xf numFmtId="4" fontId="40" fillId="0" borderId="0" xfId="1" applyNumberFormat="1" applyFont="1" applyAlignment="1">
      <alignment horizontal="right"/>
    </xf>
    <xf numFmtId="4" fontId="44" fillId="0" borderId="0" xfId="0" applyNumberFormat="1" applyFont="1" applyAlignment="1">
      <alignment horizontal="right" wrapText="1"/>
    </xf>
    <xf numFmtId="2" fontId="45" fillId="0" borderId="0" xfId="0" applyNumberFormat="1" applyFont="1" applyAlignment="1">
      <alignment horizontal="right" wrapText="1"/>
    </xf>
    <xf numFmtId="0" fontId="46" fillId="0" borderId="0" xfId="0" applyFont="1" applyAlignment="1">
      <alignment vertical="top" wrapText="1"/>
    </xf>
    <xf numFmtId="9" fontId="40" fillId="0" borderId="0" xfId="2" applyFont="1" applyAlignment="1">
      <alignment wrapText="1"/>
    </xf>
    <xf numFmtId="4" fontId="42" fillId="0" borderId="0" xfId="0" applyNumberFormat="1" applyFont="1" applyAlignment="1">
      <alignment horizontal="right" wrapText="1"/>
    </xf>
    <xf numFmtId="4" fontId="40" fillId="0" borderId="0" xfId="0" applyNumberFormat="1" applyFont="1" applyAlignment="1">
      <alignment horizontal="right" wrapText="1"/>
    </xf>
    <xf numFmtId="0" fontId="40" fillId="0" borderId="0" xfId="0" applyFont="1" applyAlignment="1">
      <alignment vertical="top" wrapText="1"/>
    </xf>
    <xf numFmtId="4" fontId="40" fillId="0" borderId="0" xfId="0" applyNumberFormat="1" applyFont="1" applyAlignment="1">
      <alignment vertical="top" wrapText="1"/>
    </xf>
    <xf numFmtId="4" fontId="47" fillId="0" borderId="0" xfId="0" applyNumberFormat="1" applyFont="1" applyAlignment="1">
      <alignment horizontal="right" wrapText="1"/>
    </xf>
    <xf numFmtId="4" fontId="43" fillId="0" borderId="0" xfId="1" applyNumberFormat="1" applyFont="1" applyBorder="1" applyAlignment="1">
      <alignment horizontal="center" wrapText="1"/>
    </xf>
    <xf numFmtId="4" fontId="40" fillId="0" borderId="0" xfId="0" applyNumberFormat="1" applyFont="1" applyBorder="1" applyAlignment="1">
      <alignment wrapText="1"/>
    </xf>
    <xf numFmtId="10" fontId="40" fillId="0" borderId="0" xfId="2" applyNumberFormat="1" applyFont="1" applyAlignment="1">
      <alignment wrapText="1"/>
    </xf>
    <xf numFmtId="0" fontId="48" fillId="0" borderId="0" xfId="0" applyFont="1"/>
    <xf numFmtId="0" fontId="49" fillId="0" borderId="0" xfId="0" applyFont="1"/>
    <xf numFmtId="0" fontId="30" fillId="0" borderId="0" xfId="0" applyFont="1" applyFill="1" applyAlignment="1">
      <alignment horizontal="left" vertical="center"/>
    </xf>
    <xf numFmtId="0" fontId="50" fillId="0" borderId="0" xfId="0" applyFont="1"/>
    <xf numFmtId="0" fontId="51" fillId="0" borderId="0" xfId="0" applyFont="1"/>
    <xf numFmtId="0" fontId="19" fillId="0" borderId="0" xfId="0" applyFont="1"/>
    <xf numFmtId="4" fontId="52" fillId="0" borderId="0" xfId="0" applyNumberFormat="1" applyFont="1" applyAlignment="1">
      <alignment horizontal="right" wrapText="1"/>
    </xf>
    <xf numFmtId="2" fontId="53" fillId="0" borderId="0" xfId="0" applyNumberFormat="1" applyFont="1" applyAlignment="1">
      <alignment horizontal="right" wrapText="1"/>
    </xf>
    <xf numFmtId="2" fontId="26" fillId="0" borderId="0" xfId="0" applyNumberFormat="1" applyFont="1" applyAlignment="1">
      <alignment wrapText="1"/>
    </xf>
    <xf numFmtId="0" fontId="26" fillId="0" borderId="0" xfId="0" applyFont="1" applyAlignment="1">
      <alignment wrapText="1"/>
    </xf>
    <xf numFmtId="0" fontId="54" fillId="0" borderId="0" xfId="0" applyFont="1"/>
    <xf numFmtId="0" fontId="8" fillId="0" borderId="0" xfId="0" applyFont="1" applyBorder="1" applyAlignment="1">
      <alignment horizontal="center" vertical="center"/>
    </xf>
    <xf numFmtId="4" fontId="8" fillId="0" borderId="0" xfId="0" applyNumberFormat="1" applyFont="1" applyBorder="1" applyAlignment="1">
      <alignment horizontal="right" vertical="center"/>
    </xf>
    <xf numFmtId="2" fontId="8" fillId="0" borderId="0" xfId="0" applyNumberFormat="1" applyFont="1" applyBorder="1" applyAlignment="1">
      <alignment horizontal="center" vertical="center"/>
    </xf>
    <xf numFmtId="4" fontId="55" fillId="0" borderId="0" xfId="0" applyNumberFormat="1" applyFont="1" applyAlignment="1">
      <alignment vertical="top" wrapText="1"/>
    </xf>
    <xf numFmtId="0" fontId="55" fillId="0" borderId="0" xfId="0" applyFont="1" applyAlignment="1">
      <alignment wrapText="1"/>
    </xf>
    <xf numFmtId="4" fontId="55" fillId="0" borderId="0" xfId="0" applyNumberFormat="1" applyFont="1" applyAlignment="1">
      <alignment wrapText="1"/>
    </xf>
    <xf numFmtId="4" fontId="56" fillId="0" borderId="0" xfId="1" applyNumberFormat="1" applyFont="1" applyBorder="1" applyAlignment="1">
      <alignment horizontal="center" wrapText="1"/>
    </xf>
    <xf numFmtId="4" fontId="55" fillId="0" borderId="0" xfId="0" applyNumberFormat="1" applyFont="1" applyBorder="1" applyAlignment="1">
      <alignment wrapText="1"/>
    </xf>
    <xf numFmtId="1" fontId="40" fillId="0" borderId="3" xfId="0" applyNumberFormat="1" applyFont="1" applyBorder="1" applyAlignment="1">
      <alignment vertical="top" wrapText="1"/>
    </xf>
    <xf numFmtId="0" fontId="40" fillId="0" borderId="3" xfId="0" applyFont="1" applyBorder="1" applyAlignment="1">
      <alignment vertical="top" wrapText="1"/>
    </xf>
    <xf numFmtId="0" fontId="40" fillId="0" borderId="3" xfId="0" applyFont="1" applyBorder="1" applyAlignment="1">
      <alignment wrapText="1"/>
    </xf>
    <xf numFmtId="4" fontId="40" fillId="0" borderId="3" xfId="0" applyNumberFormat="1" applyFont="1" applyBorder="1" applyAlignment="1">
      <alignment wrapText="1"/>
    </xf>
    <xf numFmtId="0" fontId="35" fillId="0" borderId="0" xfId="0" applyFont="1" applyAlignment="1">
      <alignment wrapText="1"/>
    </xf>
    <xf numFmtId="4" fontId="35" fillId="0" borderId="0" xfId="0" applyNumberFormat="1" applyFont="1" applyAlignment="1">
      <alignment wrapText="1"/>
    </xf>
    <xf numFmtId="0" fontId="57" fillId="0" borderId="4" xfId="0" applyFont="1" applyBorder="1" applyAlignment="1">
      <alignment horizontal="left" vertical="top" wrapText="1"/>
    </xf>
    <xf numFmtId="2" fontId="21" fillId="0" borderId="4" xfId="0" applyNumberFormat="1" applyFont="1" applyBorder="1" applyAlignment="1">
      <alignment vertical="top" wrapText="1"/>
    </xf>
    <xf numFmtId="0" fontId="20" fillId="0" borderId="4" xfId="0" applyFont="1" applyBorder="1" applyAlignment="1">
      <alignment horizontal="left"/>
    </xf>
    <xf numFmtId="4" fontId="8" fillId="0" borderId="4" xfId="0" applyNumberFormat="1" applyFont="1" applyBorder="1" applyAlignment="1">
      <alignment horizontal="right"/>
    </xf>
    <xf numFmtId="4" fontId="20" fillId="0" borderId="4" xfId="0" applyNumberFormat="1" applyFont="1" applyBorder="1" applyAlignment="1">
      <alignment horizontal="right"/>
    </xf>
    <xf numFmtId="1" fontId="58" fillId="0" borderId="4" xfId="0" applyNumberFormat="1" applyFont="1" applyBorder="1" applyAlignment="1">
      <alignment horizontal="center" vertical="center" wrapText="1"/>
    </xf>
    <xf numFmtId="0" fontId="20" fillId="0" borderId="4" xfId="0" applyFont="1" applyBorder="1" applyAlignment="1">
      <alignment wrapText="1"/>
    </xf>
    <xf numFmtId="0" fontId="21" fillId="0" borderId="4" xfId="0" applyFont="1" applyBorder="1" applyAlignment="1">
      <alignment horizontal="center" wrapText="1"/>
    </xf>
    <xf numFmtId="4" fontId="21" fillId="0" borderId="4" xfId="1" applyNumberFormat="1" applyFont="1" applyFill="1" applyBorder="1" applyAlignment="1">
      <alignment wrapText="1"/>
    </xf>
    <xf numFmtId="4" fontId="21" fillId="0" borderId="4" xfId="1" applyNumberFormat="1" applyFont="1" applyFill="1" applyBorder="1" applyAlignment="1">
      <alignment horizontal="right" wrapText="1"/>
    </xf>
    <xf numFmtId="1" fontId="11" fillId="0" borderId="5" xfId="0" applyNumberFormat="1" applyFont="1" applyBorder="1" applyAlignment="1">
      <alignment vertical="top"/>
    </xf>
    <xf numFmtId="2" fontId="11" fillId="0" borderId="5" xfId="0" applyNumberFormat="1" applyFont="1" applyBorder="1" applyAlignment="1">
      <alignment vertical="top" wrapText="1"/>
    </xf>
    <xf numFmtId="2" fontId="11" fillId="0" borderId="5" xfId="0" applyNumberFormat="1" applyFont="1" applyBorder="1" applyAlignment="1">
      <alignment wrapText="1"/>
    </xf>
    <xf numFmtId="2" fontId="11" fillId="0" borderId="5" xfId="0" applyNumberFormat="1" applyFont="1" applyBorder="1" applyAlignment="1">
      <alignment horizontal="right" wrapText="1"/>
    </xf>
    <xf numFmtId="164" fontId="11" fillId="0" borderId="5" xfId="1" applyFont="1" applyBorder="1" applyAlignment="1">
      <alignment horizontal="right" wrapText="1"/>
    </xf>
    <xf numFmtId="1" fontId="8" fillId="0" borderId="6" xfId="0" applyNumberFormat="1" applyFont="1" applyBorder="1" applyAlignment="1">
      <alignment vertical="top" wrapText="1"/>
    </xf>
    <xf numFmtId="0" fontId="35" fillId="0" borderId="6" xfId="0" applyFont="1" applyBorder="1" applyAlignment="1">
      <alignment vertical="top" wrapText="1"/>
    </xf>
    <xf numFmtId="0" fontId="35" fillId="0" borderId="6" xfId="0" applyFont="1" applyBorder="1" applyAlignment="1">
      <alignment wrapText="1"/>
    </xf>
    <xf numFmtId="4" fontId="35" fillId="0" borderId="6" xfId="0" applyNumberFormat="1" applyFont="1" applyBorder="1" applyAlignment="1">
      <alignment wrapText="1"/>
    </xf>
    <xf numFmtId="0" fontId="21" fillId="0" borderId="4" xfId="0" applyFont="1" applyBorder="1" applyAlignment="1">
      <alignment vertical="top" wrapText="1"/>
    </xf>
    <xf numFmtId="1" fontId="8" fillId="0" borderId="3" xfId="0" applyNumberFormat="1" applyFont="1" applyBorder="1" applyAlignment="1">
      <alignment vertical="top" wrapText="1"/>
    </xf>
    <xf numFmtId="0" fontId="8" fillId="0" borderId="3" xfId="0" applyFont="1" applyBorder="1" applyAlignment="1">
      <alignment vertical="top" wrapText="1"/>
    </xf>
    <xf numFmtId="0" fontId="8" fillId="0" borderId="3" xfId="2" applyNumberFormat="1" applyFont="1" applyBorder="1" applyAlignment="1">
      <alignment horizontal="left"/>
    </xf>
    <xf numFmtId="4" fontId="8" fillId="0" borderId="3" xfId="0" applyNumberFormat="1" applyFont="1" applyBorder="1" applyAlignment="1">
      <alignment horizontal="right" wrapText="1"/>
    </xf>
    <xf numFmtId="4" fontId="8" fillId="0" borderId="3" xfId="0" applyNumberFormat="1" applyFont="1" applyBorder="1" applyAlignment="1">
      <alignment horizontal="right"/>
    </xf>
    <xf numFmtId="4" fontId="38" fillId="0" borderId="4" xfId="0" applyNumberFormat="1" applyFont="1" applyBorder="1"/>
    <xf numFmtId="0" fontId="38" fillId="0" borderId="4" xfId="0" applyFont="1" applyBorder="1"/>
    <xf numFmtId="4" fontId="38" fillId="0" borderId="3" xfId="0" applyNumberFormat="1" applyFont="1" applyBorder="1"/>
    <xf numFmtId="0" fontId="38" fillId="0" borderId="3" xfId="0" applyFont="1" applyBorder="1"/>
    <xf numFmtId="0" fontId="38" fillId="0" borderId="5" xfId="0" applyFont="1" applyBorder="1"/>
    <xf numFmtId="0" fontId="0" fillId="0" borderId="0" xfId="0" applyBorder="1"/>
    <xf numFmtId="1" fontId="55" fillId="0" borderId="0" xfId="0" applyNumberFormat="1" applyFont="1" applyAlignment="1">
      <alignment vertical="top" wrapText="1"/>
    </xf>
    <xf numFmtId="0" fontId="59" fillId="0" borderId="0" xfId="0" applyFont="1" applyAlignment="1">
      <alignment vertical="top" wrapText="1"/>
    </xf>
    <xf numFmtId="9" fontId="55" fillId="0" borderId="0" xfId="2" applyFont="1" applyAlignment="1">
      <alignment wrapText="1"/>
    </xf>
    <xf numFmtId="4" fontId="60" fillId="0" borderId="0" xfId="0" applyNumberFormat="1" applyFont="1" applyAlignment="1">
      <alignment horizontal="right" wrapText="1"/>
    </xf>
    <xf numFmtId="4" fontId="55" fillId="0" borderId="0" xfId="0" applyNumberFormat="1" applyFont="1" applyAlignment="1">
      <alignment horizontal="right" wrapText="1"/>
    </xf>
    <xf numFmtId="2" fontId="55" fillId="0" borderId="0" xfId="0" applyNumberFormat="1" applyFont="1" applyAlignment="1">
      <alignment wrapText="1"/>
    </xf>
    <xf numFmtId="1" fontId="61" fillId="0" borderId="0" xfId="0" applyNumberFormat="1" applyFont="1" applyAlignment="1">
      <alignment vertical="top" wrapText="1"/>
    </xf>
    <xf numFmtId="0" fontId="61" fillId="0" borderId="0" xfId="0" applyFont="1" applyAlignment="1">
      <alignment vertical="top" wrapText="1"/>
    </xf>
    <xf numFmtId="0" fontId="61" fillId="0" borderId="0" xfId="0" applyFont="1" applyAlignment="1">
      <alignment wrapText="1"/>
    </xf>
    <xf numFmtId="4" fontId="61" fillId="0" borderId="0" xfId="0" applyNumberFormat="1" applyFont="1" applyAlignment="1">
      <alignment wrapText="1"/>
    </xf>
    <xf numFmtId="4" fontId="61" fillId="0" borderId="0" xfId="0" applyNumberFormat="1" applyFont="1" applyAlignment="1">
      <alignment horizontal="right" wrapText="1"/>
    </xf>
    <xf numFmtId="2" fontId="61" fillId="0" borderId="0" xfId="0" applyNumberFormat="1" applyFont="1" applyAlignment="1">
      <alignment horizontal="right" wrapText="1"/>
    </xf>
    <xf numFmtId="2" fontId="61" fillId="0" borderId="0" xfId="0" applyNumberFormat="1" applyFont="1" applyAlignment="1">
      <alignment wrapText="1"/>
    </xf>
    <xf numFmtId="1" fontId="21" fillId="0" borderId="0" xfId="0" applyNumberFormat="1" applyFont="1" applyAlignment="1">
      <alignment vertical="top"/>
    </xf>
    <xf numFmtId="0" fontId="21" fillId="0" borderId="0" xfId="0" applyFont="1" applyAlignment="1">
      <alignment vertical="top" wrapText="1"/>
    </xf>
    <xf numFmtId="4" fontId="62" fillId="0" borderId="0" xfId="0" applyNumberFormat="1" applyFont="1"/>
    <xf numFmtId="4" fontId="62" fillId="0" borderId="0" xfId="0" applyNumberFormat="1" applyFont="1" applyAlignment="1">
      <alignment horizontal="right"/>
    </xf>
    <xf numFmtId="4" fontId="20" fillId="0" borderId="0" xfId="0" applyNumberFormat="1" applyFont="1" applyAlignment="1">
      <alignment horizontal="right" wrapText="1"/>
    </xf>
    <xf numFmtId="4" fontId="35" fillId="0" borderId="0" xfId="0" applyNumberFormat="1" applyFont="1" applyAlignment="1">
      <alignment horizontal="right" wrapText="1"/>
    </xf>
    <xf numFmtId="2" fontId="20" fillId="0" borderId="0" xfId="0" applyNumberFormat="1" applyFont="1" applyAlignment="1">
      <alignment horizontal="right" wrapText="1"/>
    </xf>
    <xf numFmtId="2" fontId="20" fillId="0" borderId="0" xfId="0" applyNumberFormat="1" applyFont="1" applyAlignment="1">
      <alignment wrapText="1"/>
    </xf>
    <xf numFmtId="0" fontId="20" fillId="0" borderId="0" xfId="0" applyFont="1" applyAlignment="1">
      <alignment wrapText="1"/>
    </xf>
    <xf numFmtId="0" fontId="34" fillId="0" borderId="0" xfId="0" applyFont="1" applyAlignment="1">
      <alignment horizontal="left" vertical="top" wrapText="1"/>
    </xf>
    <xf numFmtId="0" fontId="0" fillId="0" borderId="0" xfId="0" applyAlignment="1">
      <alignment wrapText="1"/>
    </xf>
    <xf numFmtId="49" fontId="33" fillId="0" borderId="0" xfId="0" applyNumberFormat="1" applyFont="1" applyAlignment="1">
      <alignment horizontal="left" vertical="top" wrapText="1"/>
    </xf>
    <xf numFmtId="0" fontId="34" fillId="0" borderId="0" xfId="0" applyFont="1" applyAlignment="1">
      <alignment horizontal="left" vertical="top" wrapText="1" shrinkToFit="1"/>
    </xf>
    <xf numFmtId="0" fontId="0" fillId="0" borderId="0" xfId="0" applyAlignment="1">
      <alignment wrapText="1" shrinkToFit="1"/>
    </xf>
    <xf numFmtId="0" fontId="25" fillId="0" borderId="0" xfId="0" applyFont="1" applyAlignment="1">
      <alignment horizontal="left" vertical="top" wrapText="1"/>
    </xf>
    <xf numFmtId="0" fontId="11" fillId="0" borderId="0" xfId="0" applyFont="1" applyAlignment="1">
      <alignment wrapText="1"/>
    </xf>
  </cellXfs>
  <cellStyles count="3">
    <cellStyle name="Navadno" xfId="0" builtinId="0"/>
    <cellStyle name="Odstotek" xfId="2" builtinId="5"/>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8"/>
  <sheetViews>
    <sheetView tabSelected="1" zoomScaleNormal="100" zoomScalePageLayoutView="120" workbookViewId="0">
      <selection activeCell="E15" sqref="E15"/>
    </sheetView>
  </sheetViews>
  <sheetFormatPr defaultRowHeight="15.75"/>
  <cols>
    <col min="2" max="2" width="10.85546875" style="1" customWidth="1"/>
    <col min="3" max="3" width="7.85546875" style="1" customWidth="1"/>
    <col min="4" max="4" width="18.42578125" style="1" customWidth="1"/>
    <col min="5" max="5" width="8" style="1" bestFit="1" customWidth="1"/>
    <col min="6" max="10" width="7.85546875" style="1" customWidth="1"/>
    <col min="258" max="258" width="10.85546875" customWidth="1"/>
    <col min="259" max="259" width="7.85546875" customWidth="1"/>
    <col min="260" max="260" width="18.42578125" customWidth="1"/>
    <col min="261" max="261" width="8" bestFit="1" customWidth="1"/>
    <col min="262" max="266" width="7.85546875" customWidth="1"/>
    <col min="514" max="514" width="10.85546875" customWidth="1"/>
    <col min="515" max="515" width="7.85546875" customWidth="1"/>
    <col min="516" max="516" width="18.42578125" customWidth="1"/>
    <col min="517" max="517" width="8" bestFit="1" customWidth="1"/>
    <col min="518" max="522" width="7.85546875" customWidth="1"/>
    <col min="770" max="770" width="10.85546875" customWidth="1"/>
    <col min="771" max="771" width="7.85546875" customWidth="1"/>
    <col min="772" max="772" width="18.42578125" customWidth="1"/>
    <col min="773" max="773" width="8" bestFit="1" customWidth="1"/>
    <col min="774" max="778" width="7.85546875" customWidth="1"/>
    <col min="1026" max="1026" width="10.85546875" customWidth="1"/>
    <col min="1027" max="1027" width="7.85546875" customWidth="1"/>
    <col min="1028" max="1028" width="18.42578125" customWidth="1"/>
    <col min="1029" max="1029" width="8" bestFit="1" customWidth="1"/>
    <col min="1030" max="1034" width="7.85546875" customWidth="1"/>
    <col min="1282" max="1282" width="10.85546875" customWidth="1"/>
    <col min="1283" max="1283" width="7.85546875" customWidth="1"/>
    <col min="1284" max="1284" width="18.42578125" customWidth="1"/>
    <col min="1285" max="1285" width="8" bestFit="1" customWidth="1"/>
    <col min="1286" max="1290" width="7.85546875" customWidth="1"/>
    <col min="1538" max="1538" width="10.85546875" customWidth="1"/>
    <col min="1539" max="1539" width="7.85546875" customWidth="1"/>
    <col min="1540" max="1540" width="18.42578125" customWidth="1"/>
    <col min="1541" max="1541" width="8" bestFit="1" customWidth="1"/>
    <col min="1542" max="1546" width="7.85546875" customWidth="1"/>
    <col min="1794" max="1794" width="10.85546875" customWidth="1"/>
    <col min="1795" max="1795" width="7.85546875" customWidth="1"/>
    <col min="1796" max="1796" width="18.42578125" customWidth="1"/>
    <col min="1797" max="1797" width="8" bestFit="1" customWidth="1"/>
    <col min="1798" max="1802" width="7.85546875" customWidth="1"/>
    <col min="2050" max="2050" width="10.85546875" customWidth="1"/>
    <col min="2051" max="2051" width="7.85546875" customWidth="1"/>
    <col min="2052" max="2052" width="18.42578125" customWidth="1"/>
    <col min="2053" max="2053" width="8" bestFit="1" customWidth="1"/>
    <col min="2054" max="2058" width="7.85546875" customWidth="1"/>
    <col min="2306" max="2306" width="10.85546875" customWidth="1"/>
    <col min="2307" max="2307" width="7.85546875" customWidth="1"/>
    <col min="2308" max="2308" width="18.42578125" customWidth="1"/>
    <col min="2309" max="2309" width="8" bestFit="1" customWidth="1"/>
    <col min="2310" max="2314" width="7.85546875" customWidth="1"/>
    <col min="2562" max="2562" width="10.85546875" customWidth="1"/>
    <col min="2563" max="2563" width="7.85546875" customWidth="1"/>
    <col min="2564" max="2564" width="18.42578125" customWidth="1"/>
    <col min="2565" max="2565" width="8" bestFit="1" customWidth="1"/>
    <col min="2566" max="2570" width="7.85546875" customWidth="1"/>
    <col min="2818" max="2818" width="10.85546875" customWidth="1"/>
    <col min="2819" max="2819" width="7.85546875" customWidth="1"/>
    <col min="2820" max="2820" width="18.42578125" customWidth="1"/>
    <col min="2821" max="2821" width="8" bestFit="1" customWidth="1"/>
    <col min="2822" max="2826" width="7.85546875" customWidth="1"/>
    <col min="3074" max="3074" width="10.85546875" customWidth="1"/>
    <col min="3075" max="3075" width="7.85546875" customWidth="1"/>
    <col min="3076" max="3076" width="18.42578125" customWidth="1"/>
    <col min="3077" max="3077" width="8" bestFit="1" customWidth="1"/>
    <col min="3078" max="3082" width="7.85546875" customWidth="1"/>
    <col min="3330" max="3330" width="10.85546875" customWidth="1"/>
    <col min="3331" max="3331" width="7.85546875" customWidth="1"/>
    <col min="3332" max="3332" width="18.42578125" customWidth="1"/>
    <col min="3333" max="3333" width="8" bestFit="1" customWidth="1"/>
    <col min="3334" max="3338" width="7.85546875" customWidth="1"/>
    <col min="3586" max="3586" width="10.85546875" customWidth="1"/>
    <col min="3587" max="3587" width="7.85546875" customWidth="1"/>
    <col min="3588" max="3588" width="18.42578125" customWidth="1"/>
    <col min="3589" max="3589" width="8" bestFit="1" customWidth="1"/>
    <col min="3590" max="3594" width="7.85546875" customWidth="1"/>
    <col min="3842" max="3842" width="10.85546875" customWidth="1"/>
    <col min="3843" max="3843" width="7.85546875" customWidth="1"/>
    <col min="3844" max="3844" width="18.42578125" customWidth="1"/>
    <col min="3845" max="3845" width="8" bestFit="1" customWidth="1"/>
    <col min="3846" max="3850" width="7.85546875" customWidth="1"/>
    <col min="4098" max="4098" width="10.85546875" customWidth="1"/>
    <col min="4099" max="4099" width="7.85546875" customWidth="1"/>
    <col min="4100" max="4100" width="18.42578125" customWidth="1"/>
    <col min="4101" max="4101" width="8" bestFit="1" customWidth="1"/>
    <col min="4102" max="4106" width="7.85546875" customWidth="1"/>
    <col min="4354" max="4354" width="10.85546875" customWidth="1"/>
    <col min="4355" max="4355" width="7.85546875" customWidth="1"/>
    <col min="4356" max="4356" width="18.42578125" customWidth="1"/>
    <col min="4357" max="4357" width="8" bestFit="1" customWidth="1"/>
    <col min="4358" max="4362" width="7.85546875" customWidth="1"/>
    <col min="4610" max="4610" width="10.85546875" customWidth="1"/>
    <col min="4611" max="4611" width="7.85546875" customWidth="1"/>
    <col min="4612" max="4612" width="18.42578125" customWidth="1"/>
    <col min="4613" max="4613" width="8" bestFit="1" customWidth="1"/>
    <col min="4614" max="4618" width="7.85546875" customWidth="1"/>
    <col min="4866" max="4866" width="10.85546875" customWidth="1"/>
    <col min="4867" max="4867" width="7.85546875" customWidth="1"/>
    <col min="4868" max="4868" width="18.42578125" customWidth="1"/>
    <col min="4869" max="4869" width="8" bestFit="1" customWidth="1"/>
    <col min="4870" max="4874" width="7.85546875" customWidth="1"/>
    <col min="5122" max="5122" width="10.85546875" customWidth="1"/>
    <col min="5123" max="5123" width="7.85546875" customWidth="1"/>
    <col min="5124" max="5124" width="18.42578125" customWidth="1"/>
    <col min="5125" max="5125" width="8" bestFit="1" customWidth="1"/>
    <col min="5126" max="5130" width="7.85546875" customWidth="1"/>
    <col min="5378" max="5378" width="10.85546875" customWidth="1"/>
    <col min="5379" max="5379" width="7.85546875" customWidth="1"/>
    <col min="5380" max="5380" width="18.42578125" customWidth="1"/>
    <col min="5381" max="5381" width="8" bestFit="1" customWidth="1"/>
    <col min="5382" max="5386" width="7.85546875" customWidth="1"/>
    <col min="5634" max="5634" width="10.85546875" customWidth="1"/>
    <col min="5635" max="5635" width="7.85546875" customWidth="1"/>
    <col min="5636" max="5636" width="18.42578125" customWidth="1"/>
    <col min="5637" max="5637" width="8" bestFit="1" customWidth="1"/>
    <col min="5638" max="5642" width="7.85546875" customWidth="1"/>
    <col min="5890" max="5890" width="10.85546875" customWidth="1"/>
    <col min="5891" max="5891" width="7.85546875" customWidth="1"/>
    <col min="5892" max="5892" width="18.42578125" customWidth="1"/>
    <col min="5893" max="5893" width="8" bestFit="1" customWidth="1"/>
    <col min="5894" max="5898" width="7.85546875" customWidth="1"/>
    <col min="6146" max="6146" width="10.85546875" customWidth="1"/>
    <col min="6147" max="6147" width="7.85546875" customWidth="1"/>
    <col min="6148" max="6148" width="18.42578125" customWidth="1"/>
    <col min="6149" max="6149" width="8" bestFit="1" customWidth="1"/>
    <col min="6150" max="6154" width="7.85546875" customWidth="1"/>
    <col min="6402" max="6402" width="10.85546875" customWidth="1"/>
    <col min="6403" max="6403" width="7.85546875" customWidth="1"/>
    <col min="6404" max="6404" width="18.42578125" customWidth="1"/>
    <col min="6405" max="6405" width="8" bestFit="1" customWidth="1"/>
    <col min="6406" max="6410" width="7.85546875" customWidth="1"/>
    <col min="6658" max="6658" width="10.85546875" customWidth="1"/>
    <col min="6659" max="6659" width="7.85546875" customWidth="1"/>
    <col min="6660" max="6660" width="18.42578125" customWidth="1"/>
    <col min="6661" max="6661" width="8" bestFit="1" customWidth="1"/>
    <col min="6662" max="6666" width="7.85546875" customWidth="1"/>
    <col min="6914" max="6914" width="10.85546875" customWidth="1"/>
    <col min="6915" max="6915" width="7.85546875" customWidth="1"/>
    <col min="6916" max="6916" width="18.42578125" customWidth="1"/>
    <col min="6917" max="6917" width="8" bestFit="1" customWidth="1"/>
    <col min="6918" max="6922" width="7.85546875" customWidth="1"/>
    <col min="7170" max="7170" width="10.85546875" customWidth="1"/>
    <col min="7171" max="7171" width="7.85546875" customWidth="1"/>
    <col min="7172" max="7172" width="18.42578125" customWidth="1"/>
    <col min="7173" max="7173" width="8" bestFit="1" customWidth="1"/>
    <col min="7174" max="7178" width="7.85546875" customWidth="1"/>
    <col min="7426" max="7426" width="10.85546875" customWidth="1"/>
    <col min="7427" max="7427" width="7.85546875" customWidth="1"/>
    <col min="7428" max="7428" width="18.42578125" customWidth="1"/>
    <col min="7429" max="7429" width="8" bestFit="1" customWidth="1"/>
    <col min="7430" max="7434" width="7.85546875" customWidth="1"/>
    <col min="7682" max="7682" width="10.85546875" customWidth="1"/>
    <col min="7683" max="7683" width="7.85546875" customWidth="1"/>
    <col min="7684" max="7684" width="18.42578125" customWidth="1"/>
    <col min="7685" max="7685" width="8" bestFit="1" customWidth="1"/>
    <col min="7686" max="7690" width="7.85546875" customWidth="1"/>
    <col min="7938" max="7938" width="10.85546875" customWidth="1"/>
    <col min="7939" max="7939" width="7.85546875" customWidth="1"/>
    <col min="7940" max="7940" width="18.42578125" customWidth="1"/>
    <col min="7941" max="7941" width="8" bestFit="1" customWidth="1"/>
    <col min="7942" max="7946" width="7.85546875" customWidth="1"/>
    <col min="8194" max="8194" width="10.85546875" customWidth="1"/>
    <col min="8195" max="8195" width="7.85546875" customWidth="1"/>
    <col min="8196" max="8196" width="18.42578125" customWidth="1"/>
    <col min="8197" max="8197" width="8" bestFit="1" customWidth="1"/>
    <col min="8198" max="8202" width="7.85546875" customWidth="1"/>
    <col min="8450" max="8450" width="10.85546875" customWidth="1"/>
    <col min="8451" max="8451" width="7.85546875" customWidth="1"/>
    <col min="8452" max="8452" width="18.42578125" customWidth="1"/>
    <col min="8453" max="8453" width="8" bestFit="1" customWidth="1"/>
    <col min="8454" max="8458" width="7.85546875" customWidth="1"/>
    <col min="8706" max="8706" width="10.85546875" customWidth="1"/>
    <col min="8707" max="8707" width="7.85546875" customWidth="1"/>
    <col min="8708" max="8708" width="18.42578125" customWidth="1"/>
    <col min="8709" max="8709" width="8" bestFit="1" customWidth="1"/>
    <col min="8710" max="8714" width="7.85546875" customWidth="1"/>
    <col min="8962" max="8962" width="10.85546875" customWidth="1"/>
    <col min="8963" max="8963" width="7.85546875" customWidth="1"/>
    <col min="8964" max="8964" width="18.42578125" customWidth="1"/>
    <col min="8965" max="8965" width="8" bestFit="1" customWidth="1"/>
    <col min="8966" max="8970" width="7.85546875" customWidth="1"/>
    <col min="9218" max="9218" width="10.85546875" customWidth="1"/>
    <col min="9219" max="9219" width="7.85546875" customWidth="1"/>
    <col min="9220" max="9220" width="18.42578125" customWidth="1"/>
    <col min="9221" max="9221" width="8" bestFit="1" customWidth="1"/>
    <col min="9222" max="9226" width="7.85546875" customWidth="1"/>
    <col min="9474" max="9474" width="10.85546875" customWidth="1"/>
    <col min="9475" max="9475" width="7.85546875" customWidth="1"/>
    <col min="9476" max="9476" width="18.42578125" customWidth="1"/>
    <col min="9477" max="9477" width="8" bestFit="1" customWidth="1"/>
    <col min="9478" max="9482" width="7.85546875" customWidth="1"/>
    <col min="9730" max="9730" width="10.85546875" customWidth="1"/>
    <col min="9731" max="9731" width="7.85546875" customWidth="1"/>
    <col min="9732" max="9732" width="18.42578125" customWidth="1"/>
    <col min="9733" max="9733" width="8" bestFit="1" customWidth="1"/>
    <col min="9734" max="9738" width="7.85546875" customWidth="1"/>
    <col min="9986" max="9986" width="10.85546875" customWidth="1"/>
    <col min="9987" max="9987" width="7.85546875" customWidth="1"/>
    <col min="9988" max="9988" width="18.42578125" customWidth="1"/>
    <col min="9989" max="9989" width="8" bestFit="1" customWidth="1"/>
    <col min="9990" max="9994" width="7.85546875" customWidth="1"/>
    <col min="10242" max="10242" width="10.85546875" customWidth="1"/>
    <col min="10243" max="10243" width="7.85546875" customWidth="1"/>
    <col min="10244" max="10244" width="18.42578125" customWidth="1"/>
    <col min="10245" max="10245" width="8" bestFit="1" customWidth="1"/>
    <col min="10246" max="10250" width="7.85546875" customWidth="1"/>
    <col min="10498" max="10498" width="10.85546875" customWidth="1"/>
    <col min="10499" max="10499" width="7.85546875" customWidth="1"/>
    <col min="10500" max="10500" width="18.42578125" customWidth="1"/>
    <col min="10501" max="10501" width="8" bestFit="1" customWidth="1"/>
    <col min="10502" max="10506" width="7.85546875" customWidth="1"/>
    <col min="10754" max="10754" width="10.85546875" customWidth="1"/>
    <col min="10755" max="10755" width="7.85546875" customWidth="1"/>
    <col min="10756" max="10756" width="18.42578125" customWidth="1"/>
    <col min="10757" max="10757" width="8" bestFit="1" customWidth="1"/>
    <col min="10758" max="10762" width="7.85546875" customWidth="1"/>
    <col min="11010" max="11010" width="10.85546875" customWidth="1"/>
    <col min="11011" max="11011" width="7.85546875" customWidth="1"/>
    <col min="11012" max="11012" width="18.42578125" customWidth="1"/>
    <col min="11013" max="11013" width="8" bestFit="1" customWidth="1"/>
    <col min="11014" max="11018" width="7.85546875" customWidth="1"/>
    <col min="11266" max="11266" width="10.85546875" customWidth="1"/>
    <col min="11267" max="11267" width="7.85546875" customWidth="1"/>
    <col min="11268" max="11268" width="18.42578125" customWidth="1"/>
    <col min="11269" max="11269" width="8" bestFit="1" customWidth="1"/>
    <col min="11270" max="11274" width="7.85546875" customWidth="1"/>
    <col min="11522" max="11522" width="10.85546875" customWidth="1"/>
    <col min="11523" max="11523" width="7.85546875" customWidth="1"/>
    <col min="11524" max="11524" width="18.42578125" customWidth="1"/>
    <col min="11525" max="11525" width="8" bestFit="1" customWidth="1"/>
    <col min="11526" max="11530" width="7.85546875" customWidth="1"/>
    <col min="11778" max="11778" width="10.85546875" customWidth="1"/>
    <col min="11779" max="11779" width="7.85546875" customWidth="1"/>
    <col min="11780" max="11780" width="18.42578125" customWidth="1"/>
    <col min="11781" max="11781" width="8" bestFit="1" customWidth="1"/>
    <col min="11782" max="11786" width="7.85546875" customWidth="1"/>
    <col min="12034" max="12034" width="10.85546875" customWidth="1"/>
    <col min="12035" max="12035" width="7.85546875" customWidth="1"/>
    <col min="12036" max="12036" width="18.42578125" customWidth="1"/>
    <col min="12037" max="12037" width="8" bestFit="1" customWidth="1"/>
    <col min="12038" max="12042" width="7.85546875" customWidth="1"/>
    <col min="12290" max="12290" width="10.85546875" customWidth="1"/>
    <col min="12291" max="12291" width="7.85546875" customWidth="1"/>
    <col min="12292" max="12292" width="18.42578125" customWidth="1"/>
    <col min="12293" max="12293" width="8" bestFit="1" customWidth="1"/>
    <col min="12294" max="12298" width="7.85546875" customWidth="1"/>
    <col min="12546" max="12546" width="10.85546875" customWidth="1"/>
    <col min="12547" max="12547" width="7.85546875" customWidth="1"/>
    <col min="12548" max="12548" width="18.42578125" customWidth="1"/>
    <col min="12549" max="12549" width="8" bestFit="1" customWidth="1"/>
    <col min="12550" max="12554" width="7.85546875" customWidth="1"/>
    <col min="12802" max="12802" width="10.85546875" customWidth="1"/>
    <col min="12803" max="12803" width="7.85546875" customWidth="1"/>
    <col min="12804" max="12804" width="18.42578125" customWidth="1"/>
    <col min="12805" max="12805" width="8" bestFit="1" customWidth="1"/>
    <col min="12806" max="12810" width="7.85546875" customWidth="1"/>
    <col min="13058" max="13058" width="10.85546875" customWidth="1"/>
    <col min="13059" max="13059" width="7.85546875" customWidth="1"/>
    <col min="13060" max="13060" width="18.42578125" customWidth="1"/>
    <col min="13061" max="13061" width="8" bestFit="1" customWidth="1"/>
    <col min="13062" max="13066" width="7.85546875" customWidth="1"/>
    <col min="13314" max="13314" width="10.85546875" customWidth="1"/>
    <col min="13315" max="13315" width="7.85546875" customWidth="1"/>
    <col min="13316" max="13316" width="18.42578125" customWidth="1"/>
    <col min="13317" max="13317" width="8" bestFit="1" customWidth="1"/>
    <col min="13318" max="13322" width="7.85546875" customWidth="1"/>
    <col min="13570" max="13570" width="10.85546875" customWidth="1"/>
    <col min="13571" max="13571" width="7.85546875" customWidth="1"/>
    <col min="13572" max="13572" width="18.42578125" customWidth="1"/>
    <col min="13573" max="13573" width="8" bestFit="1" customWidth="1"/>
    <col min="13574" max="13578" width="7.85546875" customWidth="1"/>
    <col min="13826" max="13826" width="10.85546875" customWidth="1"/>
    <col min="13827" max="13827" width="7.85546875" customWidth="1"/>
    <col min="13828" max="13828" width="18.42578125" customWidth="1"/>
    <col min="13829" max="13829" width="8" bestFit="1" customWidth="1"/>
    <col min="13830" max="13834" width="7.85546875" customWidth="1"/>
    <col min="14082" max="14082" width="10.85546875" customWidth="1"/>
    <col min="14083" max="14083" width="7.85546875" customWidth="1"/>
    <col min="14084" max="14084" width="18.42578125" customWidth="1"/>
    <col min="14085" max="14085" width="8" bestFit="1" customWidth="1"/>
    <col min="14086" max="14090" width="7.85546875" customWidth="1"/>
    <col min="14338" max="14338" width="10.85546875" customWidth="1"/>
    <col min="14339" max="14339" width="7.85546875" customWidth="1"/>
    <col min="14340" max="14340" width="18.42578125" customWidth="1"/>
    <col min="14341" max="14341" width="8" bestFit="1" customWidth="1"/>
    <col min="14342" max="14346" width="7.85546875" customWidth="1"/>
    <col min="14594" max="14594" width="10.85546875" customWidth="1"/>
    <col min="14595" max="14595" width="7.85546875" customWidth="1"/>
    <col min="14596" max="14596" width="18.42578125" customWidth="1"/>
    <col min="14597" max="14597" width="8" bestFit="1" customWidth="1"/>
    <col min="14598" max="14602" width="7.85546875" customWidth="1"/>
    <col min="14850" max="14850" width="10.85546875" customWidth="1"/>
    <col min="14851" max="14851" width="7.85546875" customWidth="1"/>
    <col min="14852" max="14852" width="18.42578125" customWidth="1"/>
    <col min="14853" max="14853" width="8" bestFit="1" customWidth="1"/>
    <col min="14854" max="14858" width="7.85546875" customWidth="1"/>
    <col min="15106" max="15106" width="10.85546875" customWidth="1"/>
    <col min="15107" max="15107" width="7.85546875" customWidth="1"/>
    <col min="15108" max="15108" width="18.42578125" customWidth="1"/>
    <col min="15109" max="15109" width="8" bestFit="1" customWidth="1"/>
    <col min="15110" max="15114" width="7.85546875" customWidth="1"/>
    <col min="15362" max="15362" width="10.85546875" customWidth="1"/>
    <col min="15363" max="15363" width="7.85546875" customWidth="1"/>
    <col min="15364" max="15364" width="18.42578125" customWidth="1"/>
    <col min="15365" max="15365" width="8" bestFit="1" customWidth="1"/>
    <col min="15366" max="15370" width="7.85546875" customWidth="1"/>
    <col min="15618" max="15618" width="10.85546875" customWidth="1"/>
    <col min="15619" max="15619" width="7.85546875" customWidth="1"/>
    <col min="15620" max="15620" width="18.42578125" customWidth="1"/>
    <col min="15621" max="15621" width="8" bestFit="1" customWidth="1"/>
    <col min="15622" max="15626" width="7.85546875" customWidth="1"/>
    <col min="15874" max="15874" width="10.85546875" customWidth="1"/>
    <col min="15875" max="15875" width="7.85546875" customWidth="1"/>
    <col min="15876" max="15876" width="18.42578125" customWidth="1"/>
    <col min="15877" max="15877" width="8" bestFit="1" customWidth="1"/>
    <col min="15878" max="15882" width="7.85546875" customWidth="1"/>
    <col min="16130" max="16130" width="10.85546875" customWidth="1"/>
    <col min="16131" max="16131" width="7.85546875" customWidth="1"/>
    <col min="16132" max="16132" width="18.42578125" customWidth="1"/>
    <col min="16133" max="16133" width="8" bestFit="1" customWidth="1"/>
    <col min="16134" max="16138" width="7.85546875" customWidth="1"/>
  </cols>
  <sheetData>
    <row r="1" spans="2:10" s="22" customFormat="1">
      <c r="B1" s="20"/>
      <c r="C1" s="21" t="s">
        <v>10</v>
      </c>
      <c r="D1" s="20"/>
      <c r="E1" s="20"/>
      <c r="F1" s="20"/>
      <c r="G1" s="20"/>
      <c r="H1" s="20"/>
      <c r="I1" s="20"/>
      <c r="J1" s="20"/>
    </row>
    <row r="2" spans="2:10" s="22" customFormat="1">
      <c r="B2" s="20"/>
      <c r="C2" s="21" t="s">
        <v>11</v>
      </c>
      <c r="D2" s="20"/>
      <c r="E2" s="20"/>
      <c r="F2" s="20"/>
      <c r="G2" s="20"/>
      <c r="H2" s="20"/>
      <c r="I2" s="20"/>
      <c r="J2" s="20"/>
    </row>
    <row r="3" spans="2:10" s="22" customFormat="1">
      <c r="B3" s="20"/>
      <c r="C3" s="21" t="s">
        <v>12</v>
      </c>
      <c r="D3" s="20"/>
      <c r="E3" s="20"/>
      <c r="F3" s="20"/>
      <c r="G3" s="20"/>
      <c r="H3" s="20"/>
      <c r="I3" s="20"/>
      <c r="J3" s="20"/>
    </row>
    <row r="4" spans="2:10" s="22" customFormat="1">
      <c r="B4" s="20"/>
      <c r="C4" s="20"/>
      <c r="D4" s="20"/>
      <c r="E4" s="20"/>
      <c r="F4" s="20"/>
      <c r="G4" s="20"/>
      <c r="H4" s="20"/>
      <c r="I4" s="20"/>
      <c r="J4" s="20"/>
    </row>
    <row r="5" spans="2:10" s="22" customFormat="1">
      <c r="B5" s="20"/>
      <c r="C5" s="20"/>
      <c r="D5" s="20"/>
      <c r="E5" s="20"/>
      <c r="F5" s="20"/>
      <c r="G5" s="20"/>
      <c r="H5" s="20"/>
      <c r="I5" s="20"/>
      <c r="J5" s="20"/>
    </row>
    <row r="6" spans="2:10" s="22" customFormat="1">
      <c r="B6" s="20"/>
      <c r="C6" s="20"/>
      <c r="D6" s="20"/>
      <c r="E6" s="20"/>
      <c r="F6" s="20"/>
      <c r="G6" s="20"/>
      <c r="H6" s="20"/>
      <c r="I6" s="20"/>
      <c r="J6" s="20"/>
    </row>
    <row r="7" spans="2:10" s="22" customFormat="1">
      <c r="B7" s="20"/>
      <c r="C7" s="20"/>
      <c r="D7" s="20"/>
      <c r="E7" s="20"/>
      <c r="F7" s="20"/>
      <c r="G7" s="20"/>
      <c r="H7" s="20"/>
      <c r="I7" s="20"/>
      <c r="J7" s="20"/>
    </row>
    <row r="8" spans="2:10" s="22" customFormat="1">
      <c r="B8" s="20"/>
      <c r="C8" s="23" t="s">
        <v>14</v>
      </c>
      <c r="D8" s="20"/>
      <c r="E8" s="115" t="s">
        <v>108</v>
      </c>
      <c r="F8" s="20"/>
      <c r="G8" s="20"/>
      <c r="H8" s="20"/>
      <c r="I8" s="20"/>
      <c r="J8" s="20"/>
    </row>
    <row r="9" spans="2:10" s="22" customFormat="1">
      <c r="B9" s="20"/>
      <c r="C9" s="23"/>
      <c r="D9" s="20"/>
      <c r="E9" s="115" t="s">
        <v>109</v>
      </c>
      <c r="F9" s="20"/>
      <c r="G9" s="20"/>
      <c r="H9" s="20"/>
      <c r="I9" s="20"/>
      <c r="J9" s="20"/>
    </row>
    <row r="10" spans="2:10" s="22" customFormat="1">
      <c r="B10" s="20"/>
      <c r="C10" s="23"/>
      <c r="D10" s="20"/>
      <c r="E10" s="115" t="s">
        <v>110</v>
      </c>
      <c r="F10" s="20"/>
      <c r="G10" s="20"/>
      <c r="H10" s="20"/>
      <c r="I10" s="20"/>
      <c r="J10" s="20"/>
    </row>
    <row r="11" spans="2:10" s="22" customFormat="1">
      <c r="B11" s="20"/>
      <c r="C11" s="23"/>
      <c r="D11" s="20"/>
      <c r="E11" s="20"/>
      <c r="F11" s="20"/>
      <c r="G11" s="20"/>
      <c r="H11" s="20"/>
      <c r="I11" s="20"/>
      <c r="J11" s="20"/>
    </row>
    <row r="12" spans="2:10" s="22" customFormat="1">
      <c r="B12" s="20"/>
      <c r="C12" s="23"/>
      <c r="D12" s="20"/>
      <c r="E12" s="20"/>
      <c r="F12" s="20"/>
      <c r="G12" s="20"/>
      <c r="H12" s="20"/>
      <c r="I12" s="20"/>
      <c r="J12" s="20"/>
    </row>
    <row r="13" spans="2:10" s="22" customFormat="1">
      <c r="B13" s="20"/>
      <c r="C13" s="23"/>
      <c r="D13" s="20"/>
      <c r="E13" s="20"/>
      <c r="F13" s="20"/>
      <c r="G13" s="20"/>
      <c r="H13" s="20"/>
      <c r="I13" s="20"/>
      <c r="J13" s="20"/>
    </row>
    <row r="14" spans="2:10" s="22" customFormat="1">
      <c r="B14" s="20"/>
      <c r="C14" s="23"/>
      <c r="D14" s="20"/>
      <c r="E14" s="20"/>
      <c r="F14" s="20"/>
      <c r="G14" s="20"/>
      <c r="H14" s="20"/>
      <c r="I14" s="20"/>
      <c r="J14" s="20"/>
    </row>
    <row r="15" spans="2:10" s="22" customFormat="1">
      <c r="B15" s="20"/>
      <c r="C15" s="23" t="s">
        <v>0</v>
      </c>
      <c r="D15" s="20"/>
      <c r="E15" s="115" t="s">
        <v>106</v>
      </c>
      <c r="F15" s="20"/>
      <c r="G15" s="20"/>
      <c r="H15" s="20"/>
      <c r="I15" s="20"/>
      <c r="J15" s="20"/>
    </row>
    <row r="16" spans="2:10" s="22" customFormat="1" ht="18">
      <c r="B16" s="20"/>
      <c r="C16" s="23"/>
      <c r="D16" s="20"/>
      <c r="E16" s="115" t="s">
        <v>107</v>
      </c>
      <c r="F16" s="24"/>
      <c r="G16" s="20"/>
      <c r="H16" s="20"/>
      <c r="I16" s="20"/>
      <c r="J16" s="20"/>
    </row>
    <row r="17" spans="2:10" s="22" customFormat="1" ht="18">
      <c r="B17" s="20"/>
      <c r="C17" s="23"/>
      <c r="D17" s="20"/>
      <c r="E17" s="24"/>
      <c r="F17" s="24"/>
      <c r="G17" s="20"/>
      <c r="H17" s="20"/>
      <c r="I17" s="20"/>
      <c r="J17" s="20"/>
    </row>
    <row r="18" spans="2:10" s="22" customFormat="1" ht="18">
      <c r="B18" s="20"/>
      <c r="C18" s="23"/>
      <c r="D18" s="20"/>
      <c r="E18" s="24"/>
      <c r="F18" s="20"/>
      <c r="G18" s="20"/>
      <c r="H18" s="20"/>
      <c r="I18" s="20"/>
      <c r="J18" s="20"/>
    </row>
    <row r="19" spans="2:10" s="22" customFormat="1" ht="18">
      <c r="B19" s="20"/>
      <c r="C19" s="23"/>
      <c r="D19" s="20"/>
      <c r="E19" s="24"/>
      <c r="F19" s="20"/>
      <c r="G19" s="20"/>
      <c r="H19" s="20"/>
      <c r="I19" s="20"/>
      <c r="J19" s="20"/>
    </row>
    <row r="20" spans="2:10" s="22" customFormat="1" ht="20.25">
      <c r="B20" s="20"/>
      <c r="C20" s="23" t="s">
        <v>1</v>
      </c>
      <c r="D20" s="20"/>
      <c r="E20" s="25" t="s">
        <v>105</v>
      </c>
      <c r="F20" s="20"/>
      <c r="G20" s="20"/>
      <c r="H20" s="20"/>
      <c r="I20" s="20"/>
      <c r="J20" s="20"/>
    </row>
    <row r="21" spans="2:10" s="22" customFormat="1" ht="20.25">
      <c r="B21" s="20"/>
      <c r="C21" s="23"/>
      <c r="D21" s="20"/>
      <c r="E21" s="25"/>
      <c r="F21" s="20"/>
      <c r="G21" s="20"/>
      <c r="H21" s="20"/>
      <c r="I21" s="20"/>
      <c r="J21" s="20"/>
    </row>
    <row r="22" spans="2:10" s="22" customFormat="1" ht="15.75" customHeight="1">
      <c r="B22" s="20"/>
      <c r="C22" s="23"/>
      <c r="D22" s="20"/>
      <c r="E22" s="25"/>
      <c r="F22" s="20"/>
      <c r="G22" s="20"/>
      <c r="H22" s="20"/>
      <c r="I22" s="20"/>
      <c r="J22" s="20"/>
    </row>
    <row r="23" spans="2:10" s="22" customFormat="1">
      <c r="B23" s="20"/>
      <c r="C23" s="23"/>
      <c r="D23" s="20"/>
      <c r="E23" s="20"/>
      <c r="F23" s="20"/>
      <c r="G23" s="20"/>
      <c r="H23" s="20"/>
      <c r="I23" s="20"/>
      <c r="J23" s="20"/>
    </row>
    <row r="24" spans="2:10" s="22" customFormat="1">
      <c r="B24" s="20"/>
      <c r="C24" s="23"/>
      <c r="D24" s="20"/>
      <c r="E24" s="20"/>
      <c r="F24" s="20"/>
      <c r="G24" s="20"/>
      <c r="H24" s="20"/>
      <c r="I24" s="20"/>
      <c r="J24" s="20"/>
    </row>
    <row r="25" spans="2:10" s="22" customFormat="1" ht="20.25">
      <c r="B25" s="20"/>
      <c r="C25" s="23" t="s">
        <v>2</v>
      </c>
      <c r="D25" s="20"/>
      <c r="E25" s="25" t="s">
        <v>26</v>
      </c>
      <c r="F25" s="20"/>
      <c r="G25" s="20"/>
      <c r="H25" s="20"/>
      <c r="I25" s="20"/>
      <c r="J25" s="20"/>
    </row>
    <row r="26" spans="2:10" s="22" customFormat="1">
      <c r="B26" s="20"/>
      <c r="C26" s="23" t="s">
        <v>3</v>
      </c>
      <c r="D26" s="26"/>
      <c r="E26" s="27">
        <v>43770</v>
      </c>
      <c r="F26" s="20"/>
      <c r="G26" s="20"/>
      <c r="H26" s="20"/>
      <c r="I26" s="20"/>
      <c r="J26" s="20"/>
    </row>
    <row r="27" spans="2:10" s="22" customFormat="1">
      <c r="B27" s="20"/>
      <c r="C27" s="23"/>
      <c r="D27" s="20"/>
      <c r="E27" s="20"/>
      <c r="F27" s="20"/>
      <c r="G27" s="20"/>
      <c r="H27" s="20"/>
      <c r="I27" s="20"/>
      <c r="J27" s="20"/>
    </row>
    <row r="28" spans="2:10" s="22" customFormat="1">
      <c r="B28" s="20"/>
      <c r="C28" s="23"/>
      <c r="D28" s="20"/>
      <c r="E28" s="20"/>
      <c r="F28" s="20"/>
      <c r="G28" s="20"/>
      <c r="H28" s="20"/>
      <c r="I28" s="20"/>
      <c r="J28" s="20"/>
    </row>
    <row r="29" spans="2:10" s="22" customFormat="1">
      <c r="B29" s="20"/>
      <c r="C29" s="23"/>
      <c r="D29" s="20"/>
      <c r="E29" s="20"/>
      <c r="F29" s="20"/>
      <c r="G29" s="20"/>
      <c r="H29" s="20"/>
      <c r="I29" s="20"/>
      <c r="J29" s="20"/>
    </row>
    <row r="30" spans="2:10" s="22" customFormat="1">
      <c r="B30" s="20"/>
      <c r="D30" s="113"/>
      <c r="F30" s="26"/>
      <c r="G30" s="20"/>
      <c r="H30" s="20"/>
      <c r="I30" s="20"/>
      <c r="J30" s="20"/>
    </row>
    <row r="31" spans="2:10" s="22" customFormat="1">
      <c r="B31" s="20"/>
      <c r="C31" s="20"/>
      <c r="D31" s="113"/>
      <c r="E31" s="27"/>
      <c r="F31" s="26"/>
      <c r="G31" s="20"/>
      <c r="H31" s="20"/>
      <c r="I31" s="20"/>
      <c r="J31" s="20"/>
    </row>
    <row r="32" spans="2:10" s="22" customFormat="1">
      <c r="B32" s="20"/>
      <c r="C32" s="20"/>
      <c r="D32" s="26"/>
      <c r="E32" s="27"/>
      <c r="F32" s="26"/>
      <c r="G32" s="20"/>
      <c r="H32" s="20"/>
      <c r="I32" s="20"/>
      <c r="J32" s="20"/>
    </row>
    <row r="33" spans="2:10" s="22" customFormat="1">
      <c r="B33" s="20"/>
      <c r="C33" s="20"/>
      <c r="D33" s="20"/>
      <c r="E33" s="20"/>
      <c r="F33" s="20"/>
      <c r="G33" s="20"/>
      <c r="H33" s="20"/>
      <c r="I33" s="20"/>
      <c r="J33" s="20"/>
    </row>
    <row r="34" spans="2:10" s="22" customFormat="1">
      <c r="B34" s="20"/>
      <c r="C34" s="20"/>
      <c r="D34" s="20"/>
      <c r="E34" s="20"/>
      <c r="F34" s="20"/>
      <c r="G34" s="20"/>
      <c r="H34" s="20"/>
      <c r="I34" s="20"/>
      <c r="J34" s="20"/>
    </row>
    <row r="35" spans="2:10" s="22" customFormat="1">
      <c r="B35" s="20"/>
      <c r="C35" s="20"/>
      <c r="D35" s="20"/>
      <c r="E35" s="20"/>
      <c r="F35" s="20"/>
      <c r="G35" s="28" t="s">
        <v>27</v>
      </c>
      <c r="H35" s="20"/>
      <c r="I35" s="20"/>
      <c r="J35" s="20"/>
    </row>
    <row r="36" spans="2:10" s="22" customFormat="1">
      <c r="B36" s="20"/>
      <c r="C36" s="20"/>
      <c r="D36" s="20"/>
      <c r="E36" s="20"/>
      <c r="F36" s="20"/>
      <c r="G36" s="20" t="s">
        <v>4</v>
      </c>
      <c r="H36" s="20"/>
      <c r="I36" s="20"/>
      <c r="J36" s="20"/>
    </row>
    <row r="37" spans="2:10" s="22" customFormat="1">
      <c r="B37" s="20"/>
      <c r="C37" s="20"/>
      <c r="D37" s="20"/>
      <c r="E37" s="20"/>
      <c r="F37" s="20"/>
      <c r="G37" s="20" t="s">
        <v>5</v>
      </c>
      <c r="H37" s="20"/>
      <c r="I37" s="20"/>
      <c r="J37" s="20"/>
    </row>
    <row r="38" spans="2:10" s="22" customFormat="1">
      <c r="B38" s="20"/>
      <c r="C38" s="20"/>
      <c r="D38" s="20"/>
      <c r="E38" s="20"/>
      <c r="F38" s="20"/>
      <c r="G38" s="20"/>
      <c r="H38" s="20"/>
      <c r="I38" s="20"/>
      <c r="J38" s="20"/>
    </row>
  </sheetData>
  <pageMargins left="0.78740157480314965" right="0.59055118110236227" top="0.98425196850393704" bottom="0.98425196850393704" header="0" footer="0"/>
  <pageSetup paperSize="9" orientation="portrait" r:id="rId1"/>
  <headerFooter>
    <oddHeader>&amp;C&amp;F</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31"/>
  <sheetViews>
    <sheetView topLeftCell="A25" workbookViewId="0">
      <selection activeCell="B10" sqref="B10"/>
    </sheetView>
  </sheetViews>
  <sheetFormatPr defaultRowHeight="15"/>
  <cols>
    <col min="1" max="1" width="4.7109375" customWidth="1"/>
    <col min="4" max="5" width="9.140625" customWidth="1"/>
    <col min="257" max="257" width="4.7109375" customWidth="1"/>
    <col min="260" max="261" width="9.140625" customWidth="1"/>
    <col min="513" max="513" width="4.7109375" customWidth="1"/>
    <col min="516" max="517" width="9.140625" customWidth="1"/>
    <col min="769" max="769" width="4.7109375" customWidth="1"/>
    <col min="772" max="773" width="9.140625" customWidth="1"/>
    <col min="1025" max="1025" width="4.7109375" customWidth="1"/>
    <col min="1028" max="1029" width="9.140625" customWidth="1"/>
    <col min="1281" max="1281" width="4.7109375" customWidth="1"/>
    <col min="1284" max="1285" width="9.140625" customWidth="1"/>
    <col min="1537" max="1537" width="4.7109375" customWidth="1"/>
    <col min="1540" max="1541" width="9.140625" customWidth="1"/>
    <col min="1793" max="1793" width="4.7109375" customWidth="1"/>
    <col min="1796" max="1797" width="9.140625" customWidth="1"/>
    <col min="2049" max="2049" width="4.7109375" customWidth="1"/>
    <col min="2052" max="2053" width="9.140625" customWidth="1"/>
    <col min="2305" max="2305" width="4.7109375" customWidth="1"/>
    <col min="2308" max="2309" width="9.140625" customWidth="1"/>
    <col min="2561" max="2561" width="4.7109375" customWidth="1"/>
    <col min="2564" max="2565" width="9.140625" customWidth="1"/>
    <col min="2817" max="2817" width="4.7109375" customWidth="1"/>
    <col min="2820" max="2821" width="9.140625" customWidth="1"/>
    <col min="3073" max="3073" width="4.7109375" customWidth="1"/>
    <col min="3076" max="3077" width="9.140625" customWidth="1"/>
    <col min="3329" max="3329" width="4.7109375" customWidth="1"/>
    <col min="3332" max="3333" width="9.140625" customWidth="1"/>
    <col min="3585" max="3585" width="4.7109375" customWidth="1"/>
    <col min="3588" max="3589" width="9.140625" customWidth="1"/>
    <col min="3841" max="3841" width="4.7109375" customWidth="1"/>
    <col min="3844" max="3845" width="9.140625" customWidth="1"/>
    <col min="4097" max="4097" width="4.7109375" customWidth="1"/>
    <col min="4100" max="4101" width="9.140625" customWidth="1"/>
    <col min="4353" max="4353" width="4.7109375" customWidth="1"/>
    <col min="4356" max="4357" width="9.140625" customWidth="1"/>
    <col min="4609" max="4609" width="4.7109375" customWidth="1"/>
    <col min="4612" max="4613" width="9.140625" customWidth="1"/>
    <col min="4865" max="4865" width="4.7109375" customWidth="1"/>
    <col min="4868" max="4869" width="9.140625" customWidth="1"/>
    <col min="5121" max="5121" width="4.7109375" customWidth="1"/>
    <col min="5124" max="5125" width="9.140625" customWidth="1"/>
    <col min="5377" max="5377" width="4.7109375" customWidth="1"/>
    <col min="5380" max="5381" width="9.140625" customWidth="1"/>
    <col min="5633" max="5633" width="4.7109375" customWidth="1"/>
    <col min="5636" max="5637" width="9.140625" customWidth="1"/>
    <col min="5889" max="5889" width="4.7109375" customWidth="1"/>
    <col min="5892" max="5893" width="9.140625" customWidth="1"/>
    <col min="6145" max="6145" width="4.7109375" customWidth="1"/>
    <col min="6148" max="6149" width="9.140625" customWidth="1"/>
    <col min="6401" max="6401" width="4.7109375" customWidth="1"/>
    <col min="6404" max="6405" width="9.140625" customWidth="1"/>
    <col min="6657" max="6657" width="4.7109375" customWidth="1"/>
    <col min="6660" max="6661" width="9.140625" customWidth="1"/>
    <col min="6913" max="6913" width="4.7109375" customWidth="1"/>
    <col min="6916" max="6917" width="9.140625" customWidth="1"/>
    <col min="7169" max="7169" width="4.7109375" customWidth="1"/>
    <col min="7172" max="7173" width="9.140625" customWidth="1"/>
    <col min="7425" max="7425" width="4.7109375" customWidth="1"/>
    <col min="7428" max="7429" width="9.140625" customWidth="1"/>
    <col min="7681" max="7681" width="4.7109375" customWidth="1"/>
    <col min="7684" max="7685" width="9.140625" customWidth="1"/>
    <col min="7937" max="7937" width="4.7109375" customWidth="1"/>
    <col min="7940" max="7941" width="9.140625" customWidth="1"/>
    <col min="8193" max="8193" width="4.7109375" customWidth="1"/>
    <col min="8196" max="8197" width="9.140625" customWidth="1"/>
    <col min="8449" max="8449" width="4.7109375" customWidth="1"/>
    <col min="8452" max="8453" width="9.140625" customWidth="1"/>
    <col min="8705" max="8705" width="4.7109375" customWidth="1"/>
    <col min="8708" max="8709" width="9.140625" customWidth="1"/>
    <col min="8961" max="8961" width="4.7109375" customWidth="1"/>
    <col min="8964" max="8965" width="9.140625" customWidth="1"/>
    <col min="9217" max="9217" width="4.7109375" customWidth="1"/>
    <col min="9220" max="9221" width="9.140625" customWidth="1"/>
    <col min="9473" max="9473" width="4.7109375" customWidth="1"/>
    <col min="9476" max="9477" width="9.140625" customWidth="1"/>
    <col min="9729" max="9729" width="4.7109375" customWidth="1"/>
    <col min="9732" max="9733" width="9.140625" customWidth="1"/>
    <col min="9985" max="9985" width="4.7109375" customWidth="1"/>
    <col min="9988" max="9989" width="9.140625" customWidth="1"/>
    <col min="10241" max="10241" width="4.7109375" customWidth="1"/>
    <col min="10244" max="10245" width="9.140625" customWidth="1"/>
    <col min="10497" max="10497" width="4.7109375" customWidth="1"/>
    <col min="10500" max="10501" width="9.140625" customWidth="1"/>
    <col min="10753" max="10753" width="4.7109375" customWidth="1"/>
    <col min="10756" max="10757" width="9.140625" customWidth="1"/>
    <col min="11009" max="11009" width="4.7109375" customWidth="1"/>
    <col min="11012" max="11013" width="9.140625" customWidth="1"/>
    <col min="11265" max="11265" width="4.7109375" customWidth="1"/>
    <col min="11268" max="11269" width="9.140625" customWidth="1"/>
    <col min="11521" max="11521" width="4.7109375" customWidth="1"/>
    <col min="11524" max="11525" width="9.140625" customWidth="1"/>
    <col min="11777" max="11777" width="4.7109375" customWidth="1"/>
    <col min="11780" max="11781" width="9.140625" customWidth="1"/>
    <col min="12033" max="12033" width="4.7109375" customWidth="1"/>
    <col min="12036" max="12037" width="9.140625" customWidth="1"/>
    <col min="12289" max="12289" width="4.7109375" customWidth="1"/>
    <col min="12292" max="12293" width="9.140625" customWidth="1"/>
    <col min="12545" max="12545" width="4.7109375" customWidth="1"/>
    <col min="12548" max="12549" width="9.140625" customWidth="1"/>
    <col min="12801" max="12801" width="4.7109375" customWidth="1"/>
    <col min="12804" max="12805" width="9.140625" customWidth="1"/>
    <col min="13057" max="13057" width="4.7109375" customWidth="1"/>
    <col min="13060" max="13061" width="9.140625" customWidth="1"/>
    <col min="13313" max="13313" width="4.7109375" customWidth="1"/>
    <col min="13316" max="13317" width="9.140625" customWidth="1"/>
    <col min="13569" max="13569" width="4.7109375" customWidth="1"/>
    <col min="13572" max="13573" width="9.140625" customWidth="1"/>
    <col min="13825" max="13825" width="4.7109375" customWidth="1"/>
    <col min="13828" max="13829" width="9.140625" customWidth="1"/>
    <col min="14081" max="14081" width="4.7109375" customWidth="1"/>
    <col min="14084" max="14085" width="9.140625" customWidth="1"/>
    <col min="14337" max="14337" width="4.7109375" customWidth="1"/>
    <col min="14340" max="14341" width="9.140625" customWidth="1"/>
    <col min="14593" max="14593" width="4.7109375" customWidth="1"/>
    <col min="14596" max="14597" width="9.140625" customWidth="1"/>
    <col min="14849" max="14849" width="4.7109375" customWidth="1"/>
    <col min="14852" max="14853" width="9.140625" customWidth="1"/>
    <col min="15105" max="15105" width="4.7109375" customWidth="1"/>
    <col min="15108" max="15109" width="9.140625" customWidth="1"/>
    <col min="15361" max="15361" width="4.7109375" customWidth="1"/>
    <col min="15364" max="15365" width="9.140625" customWidth="1"/>
    <col min="15617" max="15617" width="4.7109375" customWidth="1"/>
    <col min="15620" max="15621" width="9.140625" customWidth="1"/>
    <col min="15873" max="15873" width="4.7109375" customWidth="1"/>
    <col min="15876" max="15877" width="9.140625" customWidth="1"/>
    <col min="16129" max="16129" width="4.7109375" customWidth="1"/>
    <col min="16132" max="16133" width="9.140625" customWidth="1"/>
  </cols>
  <sheetData>
    <row r="2" spans="2:10" ht="19.5">
      <c r="B2" s="106" t="s">
        <v>69</v>
      </c>
    </row>
    <row r="4" spans="2:10">
      <c r="B4" s="228" t="s">
        <v>70</v>
      </c>
      <c r="C4" s="228"/>
      <c r="D4" s="228"/>
      <c r="E4" s="227"/>
      <c r="F4" s="227"/>
      <c r="G4" s="227"/>
      <c r="H4" s="227"/>
      <c r="I4" s="227"/>
      <c r="J4" s="227"/>
    </row>
    <row r="6" spans="2:10" ht="170.25" customHeight="1">
      <c r="B6" s="229" t="s">
        <v>71</v>
      </c>
      <c r="C6" s="229"/>
      <c r="D6" s="229"/>
      <c r="E6" s="229"/>
      <c r="F6" s="230"/>
      <c r="G6" s="230"/>
      <c r="H6" s="230"/>
      <c r="I6" s="230"/>
      <c r="J6" s="230"/>
    </row>
    <row r="7" spans="2:10">
      <c r="B7" s="107" t="s">
        <v>49</v>
      </c>
      <c r="C7" s="108"/>
      <c r="D7" s="109"/>
      <c r="E7" s="109"/>
    </row>
    <row r="8" spans="2:10">
      <c r="B8" s="110"/>
      <c r="C8" s="108"/>
      <c r="D8" s="109"/>
      <c r="E8" s="109"/>
    </row>
    <row r="9" spans="2:10" ht="186" customHeight="1">
      <c r="B9" s="231" t="s">
        <v>72</v>
      </c>
      <c r="C9" s="231"/>
      <c r="D9" s="231"/>
      <c r="E9" s="231"/>
      <c r="F9" s="232"/>
      <c r="G9" s="232"/>
      <c r="H9" s="232"/>
      <c r="I9" s="232"/>
      <c r="J9" s="232"/>
    </row>
    <row r="11" spans="2:10">
      <c r="B11" s="107" t="s">
        <v>63</v>
      </c>
      <c r="C11" s="108"/>
      <c r="D11" s="109"/>
      <c r="E11" s="109"/>
    </row>
    <row r="12" spans="2:10">
      <c r="B12" s="110"/>
      <c r="C12" s="108"/>
      <c r="D12" s="109"/>
      <c r="E12" s="109"/>
    </row>
    <row r="13" spans="2:10" ht="215.25" customHeight="1">
      <c r="B13" s="226" t="s">
        <v>73</v>
      </c>
      <c r="C13" s="226"/>
      <c r="D13" s="226"/>
      <c r="E13" s="226"/>
      <c r="F13" s="227"/>
      <c r="G13" s="227"/>
      <c r="H13" s="227"/>
      <c r="I13" s="227"/>
      <c r="J13" s="227"/>
    </row>
    <row r="21" spans="2:10">
      <c r="B21" s="107" t="s">
        <v>74</v>
      </c>
      <c r="C21" s="108"/>
      <c r="D21" s="109"/>
      <c r="E21" s="109"/>
    </row>
    <row r="22" spans="2:10">
      <c r="B22" s="110"/>
      <c r="C22" s="108"/>
      <c r="D22" s="109"/>
      <c r="E22" s="109"/>
    </row>
    <row r="23" spans="2:10" ht="228.75" customHeight="1">
      <c r="B23" s="226" t="s">
        <v>75</v>
      </c>
      <c r="C23" s="226"/>
      <c r="D23" s="226"/>
      <c r="E23" s="226"/>
      <c r="F23" s="227"/>
      <c r="G23" s="227"/>
      <c r="H23" s="227"/>
      <c r="I23" s="227"/>
      <c r="J23" s="227"/>
    </row>
    <row r="25" spans="2:10">
      <c r="B25" s="107" t="s">
        <v>76</v>
      </c>
      <c r="C25" s="108"/>
      <c r="D25" s="109"/>
      <c r="E25" s="109"/>
    </row>
    <row r="26" spans="2:10">
      <c r="B26" s="110"/>
      <c r="C26" s="108"/>
      <c r="D26" s="109"/>
      <c r="E26" s="109"/>
    </row>
    <row r="27" spans="2:10" ht="228.75" customHeight="1">
      <c r="B27" s="226" t="s">
        <v>75</v>
      </c>
      <c r="C27" s="226"/>
      <c r="D27" s="226"/>
      <c r="E27" s="226"/>
      <c r="F27" s="227"/>
      <c r="G27" s="227"/>
      <c r="H27" s="227"/>
      <c r="I27" s="227"/>
      <c r="J27" s="227"/>
    </row>
    <row r="29" spans="2:10">
      <c r="B29" s="107" t="s">
        <v>77</v>
      </c>
      <c r="C29" s="108"/>
      <c r="D29" s="109"/>
      <c r="E29" s="109"/>
    </row>
    <row r="30" spans="2:10">
      <c r="B30" s="110"/>
      <c r="C30" s="108"/>
      <c r="D30" s="109"/>
      <c r="E30" s="109"/>
    </row>
    <row r="31" spans="2:10" ht="108" customHeight="1">
      <c r="B31" s="226" t="s">
        <v>78</v>
      </c>
      <c r="C31" s="226"/>
      <c r="D31" s="226"/>
      <c r="E31" s="226"/>
      <c r="F31" s="227"/>
      <c r="G31" s="227"/>
      <c r="H31" s="227"/>
      <c r="I31" s="227"/>
      <c r="J31" s="227"/>
    </row>
  </sheetData>
  <mergeCells count="7">
    <mergeCell ref="B31:J31"/>
    <mergeCell ref="B4:J4"/>
    <mergeCell ref="B6:J6"/>
    <mergeCell ref="B9:J9"/>
    <mergeCell ref="B13:J13"/>
    <mergeCell ref="B23:J23"/>
    <mergeCell ref="B27:J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6"/>
  <sheetViews>
    <sheetView showZeros="0" topLeftCell="A4" workbookViewId="0">
      <selection activeCell="C9" sqref="C9"/>
    </sheetView>
  </sheetViews>
  <sheetFormatPr defaultRowHeight="15"/>
  <cols>
    <col min="2" max="2" width="34.42578125" customWidth="1"/>
    <col min="3" max="3" width="17" customWidth="1"/>
  </cols>
  <sheetData>
    <row r="2" spans="1:3" s="118" customFormat="1">
      <c r="B2" s="118" t="str">
        <f>+NASLOVNICA!E15</f>
        <v>REKONSTRUKCIJA MOSTU NA LC</v>
      </c>
    </row>
    <row r="3" spans="1:3" s="118" customFormat="1">
      <c r="B3" s="118" t="str">
        <f>+NASLOVNICA!E16</f>
        <v>MAREZIGE - BERNETIČI - KORTINA</v>
      </c>
    </row>
    <row r="4" spans="1:3" s="118" customFormat="1"/>
    <row r="7" spans="1:3" ht="18.75">
      <c r="B7" s="114" t="s">
        <v>103</v>
      </c>
    </row>
    <row r="9" spans="1:3" s="118" customFormat="1">
      <c r="A9" s="118" t="s">
        <v>115</v>
      </c>
      <c r="B9" s="118" t="str">
        <f>+most!B4</f>
        <v>MOST</v>
      </c>
      <c r="C9" s="198">
        <f>+most!F72</f>
        <v>0</v>
      </c>
    </row>
    <row r="10" spans="1:3" s="118" customFormat="1">
      <c r="C10" s="119"/>
    </row>
    <row r="11" spans="1:3" s="118" customFormat="1">
      <c r="A11" s="118" t="s">
        <v>116</v>
      </c>
      <c r="B11" s="118" t="str">
        <f>+cesta!B4</f>
        <v>CESTA</v>
      </c>
      <c r="C11" s="198">
        <f>+cesta!F78</f>
        <v>0</v>
      </c>
    </row>
    <row r="12" spans="1:3" s="118" customFormat="1">
      <c r="C12" s="119"/>
    </row>
    <row r="13" spans="1:3" s="118" customFormat="1">
      <c r="A13" s="118" t="s">
        <v>117</v>
      </c>
      <c r="B13" s="118" t="s">
        <v>112</v>
      </c>
      <c r="C13" s="198">
        <f>SUM(C9:C12)*0.1</f>
        <v>0</v>
      </c>
    </row>
    <row r="14" spans="1:3" s="118" customFormat="1">
      <c r="A14" s="202"/>
      <c r="B14" s="202"/>
      <c r="C14" s="202"/>
    </row>
    <row r="15" spans="1:3" s="118" customFormat="1" ht="27" customHeight="1">
      <c r="B15" s="118" t="s">
        <v>62</v>
      </c>
      <c r="C15" s="199"/>
    </row>
    <row r="16" spans="1:3" s="118" customFormat="1"/>
    <row r="17" spans="1:3" s="118" customFormat="1">
      <c r="B17" s="118" t="s">
        <v>113</v>
      </c>
      <c r="C17" s="198">
        <f>SUM(C9:C14)*0.22</f>
        <v>0</v>
      </c>
    </row>
    <row r="18" spans="1:3" s="118" customFormat="1" ht="15.75" thickBot="1">
      <c r="A18" s="201"/>
      <c r="B18" s="201"/>
      <c r="C18" s="201"/>
    </row>
    <row r="19" spans="1:3" s="118" customFormat="1" ht="26.25" customHeight="1" thickTop="1" thickBot="1">
      <c r="B19" s="118" t="s">
        <v>123</v>
      </c>
      <c r="C19" s="200">
        <f>SUM(C9:C17)</f>
        <v>0</v>
      </c>
    </row>
    <row r="20" spans="1:3" ht="15.75" thickTop="1">
      <c r="B20" s="118"/>
    </row>
    <row r="26" spans="1:3">
      <c r="B26" s="20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Zeros="0" topLeftCell="A40" zoomScale="130" zoomScaleNormal="130" workbookViewId="0">
      <selection activeCell="F65" sqref="F65:F69"/>
    </sheetView>
  </sheetViews>
  <sheetFormatPr defaultColWidth="9.5703125" defaultRowHeight="11.25"/>
  <cols>
    <col min="1" max="1" width="4.5703125" style="127" customWidth="1"/>
    <col min="2" max="2" width="31.85546875" style="142" customWidth="1"/>
    <col min="3" max="3" width="5.85546875" style="126" customWidth="1"/>
    <col min="4" max="4" width="8.140625" style="122" customWidth="1"/>
    <col min="5" max="5" width="11.42578125" style="122" customWidth="1"/>
    <col min="6" max="6" width="14.5703125" style="122" customWidth="1"/>
    <col min="7" max="7" width="20.5703125" style="123" hidden="1" customWidth="1"/>
    <col min="8" max="8" width="19" style="124" hidden="1" customWidth="1"/>
    <col min="9" max="9" width="13.42578125" style="125" hidden="1" customWidth="1"/>
    <col min="10" max="253" width="9.5703125" style="126"/>
    <col min="254" max="254" width="3.85546875" style="126" customWidth="1"/>
    <col min="255" max="255" width="9" style="126" customWidth="1"/>
    <col min="256" max="256" width="36.5703125" style="126" customWidth="1"/>
    <col min="257" max="257" width="5.5703125" style="126" customWidth="1"/>
    <col min="258" max="258" width="9.42578125" style="126" customWidth="1"/>
    <col min="259" max="259" width="12.85546875" style="126" customWidth="1"/>
    <col min="260" max="260" width="14.42578125" style="126" customWidth="1"/>
    <col min="261" max="261" width="16.85546875" style="126" customWidth="1"/>
    <col min="262" max="262" width="14.85546875" style="126" customWidth="1"/>
    <col min="263" max="264" width="11.42578125" style="126" customWidth="1"/>
    <col min="265" max="265" width="15" style="126" customWidth="1"/>
    <col min="266" max="509" width="9.5703125" style="126"/>
    <col min="510" max="510" width="3.85546875" style="126" customWidth="1"/>
    <col min="511" max="511" width="9" style="126" customWidth="1"/>
    <col min="512" max="512" width="36.5703125" style="126" customWidth="1"/>
    <col min="513" max="513" width="5.5703125" style="126" customWidth="1"/>
    <col min="514" max="514" width="9.42578125" style="126" customWidth="1"/>
    <col min="515" max="515" width="12.85546875" style="126" customWidth="1"/>
    <col min="516" max="516" width="14.42578125" style="126" customWidth="1"/>
    <col min="517" max="517" width="16.85546875" style="126" customWidth="1"/>
    <col min="518" max="518" width="14.85546875" style="126" customWidth="1"/>
    <col min="519" max="520" width="11.42578125" style="126" customWidth="1"/>
    <col min="521" max="521" width="15" style="126" customWidth="1"/>
    <col min="522" max="765" width="9.5703125" style="126"/>
    <col min="766" max="766" width="3.85546875" style="126" customWidth="1"/>
    <col min="767" max="767" width="9" style="126" customWidth="1"/>
    <col min="768" max="768" width="36.5703125" style="126" customWidth="1"/>
    <col min="769" max="769" width="5.5703125" style="126" customWidth="1"/>
    <col min="770" max="770" width="9.42578125" style="126" customWidth="1"/>
    <col min="771" max="771" width="12.85546875" style="126" customWidth="1"/>
    <col min="772" max="772" width="14.42578125" style="126" customWidth="1"/>
    <col min="773" max="773" width="16.85546875" style="126" customWidth="1"/>
    <col min="774" max="774" width="14.85546875" style="126" customWidth="1"/>
    <col min="775" max="776" width="11.42578125" style="126" customWidth="1"/>
    <col min="777" max="777" width="15" style="126" customWidth="1"/>
    <col min="778" max="1021" width="9.5703125" style="126"/>
    <col min="1022" max="1022" width="3.85546875" style="126" customWidth="1"/>
    <col min="1023" max="1023" width="9" style="126" customWidth="1"/>
    <col min="1024" max="1024" width="36.5703125" style="126" customWidth="1"/>
    <col min="1025" max="1025" width="5.5703125" style="126" customWidth="1"/>
    <col min="1026" max="1026" width="9.42578125" style="126" customWidth="1"/>
    <col min="1027" max="1027" width="12.85546875" style="126" customWidth="1"/>
    <col min="1028" max="1028" width="14.42578125" style="126" customWidth="1"/>
    <col min="1029" max="1029" width="16.85546875" style="126" customWidth="1"/>
    <col min="1030" max="1030" width="14.85546875" style="126" customWidth="1"/>
    <col min="1031" max="1032" width="11.42578125" style="126" customWidth="1"/>
    <col min="1033" max="1033" width="15" style="126" customWidth="1"/>
    <col min="1034" max="1277" width="9.5703125" style="126"/>
    <col min="1278" max="1278" width="3.85546875" style="126" customWidth="1"/>
    <col min="1279" max="1279" width="9" style="126" customWidth="1"/>
    <col min="1280" max="1280" width="36.5703125" style="126" customWidth="1"/>
    <col min="1281" max="1281" width="5.5703125" style="126" customWidth="1"/>
    <col min="1282" max="1282" width="9.42578125" style="126" customWidth="1"/>
    <col min="1283" max="1283" width="12.85546875" style="126" customWidth="1"/>
    <col min="1284" max="1284" width="14.42578125" style="126" customWidth="1"/>
    <col min="1285" max="1285" width="16.85546875" style="126" customWidth="1"/>
    <col min="1286" max="1286" width="14.85546875" style="126" customWidth="1"/>
    <col min="1287" max="1288" width="11.42578125" style="126" customWidth="1"/>
    <col min="1289" max="1289" width="15" style="126" customWidth="1"/>
    <col min="1290" max="1533" width="9.5703125" style="126"/>
    <col min="1534" max="1534" width="3.85546875" style="126" customWidth="1"/>
    <col min="1535" max="1535" width="9" style="126" customWidth="1"/>
    <col min="1536" max="1536" width="36.5703125" style="126" customWidth="1"/>
    <col min="1537" max="1537" width="5.5703125" style="126" customWidth="1"/>
    <col min="1538" max="1538" width="9.42578125" style="126" customWidth="1"/>
    <col min="1539" max="1539" width="12.85546875" style="126" customWidth="1"/>
    <col min="1540" max="1540" width="14.42578125" style="126" customWidth="1"/>
    <col min="1541" max="1541" width="16.85546875" style="126" customWidth="1"/>
    <col min="1542" max="1542" width="14.85546875" style="126" customWidth="1"/>
    <col min="1543" max="1544" width="11.42578125" style="126" customWidth="1"/>
    <col min="1545" max="1545" width="15" style="126" customWidth="1"/>
    <col min="1546" max="1789" width="9.5703125" style="126"/>
    <col min="1790" max="1790" width="3.85546875" style="126" customWidth="1"/>
    <col min="1791" max="1791" width="9" style="126" customWidth="1"/>
    <col min="1792" max="1792" width="36.5703125" style="126" customWidth="1"/>
    <col min="1793" max="1793" width="5.5703125" style="126" customWidth="1"/>
    <col min="1794" max="1794" width="9.42578125" style="126" customWidth="1"/>
    <col min="1795" max="1795" width="12.85546875" style="126" customWidth="1"/>
    <col min="1796" max="1796" width="14.42578125" style="126" customWidth="1"/>
    <col min="1797" max="1797" width="16.85546875" style="126" customWidth="1"/>
    <col min="1798" max="1798" width="14.85546875" style="126" customWidth="1"/>
    <col min="1799" max="1800" width="11.42578125" style="126" customWidth="1"/>
    <col min="1801" max="1801" width="15" style="126" customWidth="1"/>
    <col min="1802" max="2045" width="9.5703125" style="126"/>
    <col min="2046" max="2046" width="3.85546875" style="126" customWidth="1"/>
    <col min="2047" max="2047" width="9" style="126" customWidth="1"/>
    <col min="2048" max="2048" width="36.5703125" style="126" customWidth="1"/>
    <col min="2049" max="2049" width="5.5703125" style="126" customWidth="1"/>
    <col min="2050" max="2050" width="9.42578125" style="126" customWidth="1"/>
    <col min="2051" max="2051" width="12.85546875" style="126" customWidth="1"/>
    <col min="2052" max="2052" width="14.42578125" style="126" customWidth="1"/>
    <col min="2053" max="2053" width="16.85546875" style="126" customWidth="1"/>
    <col min="2054" max="2054" width="14.85546875" style="126" customWidth="1"/>
    <col min="2055" max="2056" width="11.42578125" style="126" customWidth="1"/>
    <col min="2057" max="2057" width="15" style="126" customWidth="1"/>
    <col min="2058" max="2301" width="9.5703125" style="126"/>
    <col min="2302" max="2302" width="3.85546875" style="126" customWidth="1"/>
    <col min="2303" max="2303" width="9" style="126" customWidth="1"/>
    <col min="2304" max="2304" width="36.5703125" style="126" customWidth="1"/>
    <col min="2305" max="2305" width="5.5703125" style="126" customWidth="1"/>
    <col min="2306" max="2306" width="9.42578125" style="126" customWidth="1"/>
    <col min="2307" max="2307" width="12.85546875" style="126" customWidth="1"/>
    <col min="2308" max="2308" width="14.42578125" style="126" customWidth="1"/>
    <col min="2309" max="2309" width="16.85546875" style="126" customWidth="1"/>
    <col min="2310" max="2310" width="14.85546875" style="126" customWidth="1"/>
    <col min="2311" max="2312" width="11.42578125" style="126" customWidth="1"/>
    <col min="2313" max="2313" width="15" style="126" customWidth="1"/>
    <col min="2314" max="2557" width="9.5703125" style="126"/>
    <col min="2558" max="2558" width="3.85546875" style="126" customWidth="1"/>
    <col min="2559" max="2559" width="9" style="126" customWidth="1"/>
    <col min="2560" max="2560" width="36.5703125" style="126" customWidth="1"/>
    <col min="2561" max="2561" width="5.5703125" style="126" customWidth="1"/>
    <col min="2562" max="2562" width="9.42578125" style="126" customWidth="1"/>
    <col min="2563" max="2563" width="12.85546875" style="126" customWidth="1"/>
    <col min="2564" max="2564" width="14.42578125" style="126" customWidth="1"/>
    <col min="2565" max="2565" width="16.85546875" style="126" customWidth="1"/>
    <col min="2566" max="2566" width="14.85546875" style="126" customWidth="1"/>
    <col min="2567" max="2568" width="11.42578125" style="126" customWidth="1"/>
    <col min="2569" max="2569" width="15" style="126" customWidth="1"/>
    <col min="2570" max="2813" width="9.5703125" style="126"/>
    <col min="2814" max="2814" width="3.85546875" style="126" customWidth="1"/>
    <col min="2815" max="2815" width="9" style="126" customWidth="1"/>
    <col min="2816" max="2816" width="36.5703125" style="126" customWidth="1"/>
    <col min="2817" max="2817" width="5.5703125" style="126" customWidth="1"/>
    <col min="2818" max="2818" width="9.42578125" style="126" customWidth="1"/>
    <col min="2819" max="2819" width="12.85546875" style="126" customWidth="1"/>
    <col min="2820" max="2820" width="14.42578125" style="126" customWidth="1"/>
    <col min="2821" max="2821" width="16.85546875" style="126" customWidth="1"/>
    <col min="2822" max="2822" width="14.85546875" style="126" customWidth="1"/>
    <col min="2823" max="2824" width="11.42578125" style="126" customWidth="1"/>
    <col min="2825" max="2825" width="15" style="126" customWidth="1"/>
    <col min="2826" max="3069" width="9.5703125" style="126"/>
    <col min="3070" max="3070" width="3.85546875" style="126" customWidth="1"/>
    <col min="3071" max="3071" width="9" style="126" customWidth="1"/>
    <col min="3072" max="3072" width="36.5703125" style="126" customWidth="1"/>
    <col min="3073" max="3073" width="5.5703125" style="126" customWidth="1"/>
    <col min="3074" max="3074" width="9.42578125" style="126" customWidth="1"/>
    <col min="3075" max="3075" width="12.85546875" style="126" customWidth="1"/>
    <col min="3076" max="3076" width="14.42578125" style="126" customWidth="1"/>
    <col min="3077" max="3077" width="16.85546875" style="126" customWidth="1"/>
    <col min="3078" max="3078" width="14.85546875" style="126" customWidth="1"/>
    <col min="3079" max="3080" width="11.42578125" style="126" customWidth="1"/>
    <col min="3081" max="3081" width="15" style="126" customWidth="1"/>
    <col min="3082" max="3325" width="9.5703125" style="126"/>
    <col min="3326" max="3326" width="3.85546875" style="126" customWidth="1"/>
    <col min="3327" max="3327" width="9" style="126" customWidth="1"/>
    <col min="3328" max="3328" width="36.5703125" style="126" customWidth="1"/>
    <col min="3329" max="3329" width="5.5703125" style="126" customWidth="1"/>
    <col min="3330" max="3330" width="9.42578125" style="126" customWidth="1"/>
    <col min="3331" max="3331" width="12.85546875" style="126" customWidth="1"/>
    <col min="3332" max="3332" width="14.42578125" style="126" customWidth="1"/>
    <col min="3333" max="3333" width="16.85546875" style="126" customWidth="1"/>
    <col min="3334" max="3334" width="14.85546875" style="126" customWidth="1"/>
    <col min="3335" max="3336" width="11.42578125" style="126" customWidth="1"/>
    <col min="3337" max="3337" width="15" style="126" customWidth="1"/>
    <col min="3338" max="3581" width="9.5703125" style="126"/>
    <col min="3582" max="3582" width="3.85546875" style="126" customWidth="1"/>
    <col min="3583" max="3583" width="9" style="126" customWidth="1"/>
    <col min="3584" max="3584" width="36.5703125" style="126" customWidth="1"/>
    <col min="3585" max="3585" width="5.5703125" style="126" customWidth="1"/>
    <col min="3586" max="3586" width="9.42578125" style="126" customWidth="1"/>
    <col min="3587" max="3587" width="12.85546875" style="126" customWidth="1"/>
    <col min="3588" max="3588" width="14.42578125" style="126" customWidth="1"/>
    <col min="3589" max="3589" width="16.85546875" style="126" customWidth="1"/>
    <col min="3590" max="3590" width="14.85546875" style="126" customWidth="1"/>
    <col min="3591" max="3592" width="11.42578125" style="126" customWidth="1"/>
    <col min="3593" max="3593" width="15" style="126" customWidth="1"/>
    <col min="3594" max="3837" width="9.5703125" style="126"/>
    <col min="3838" max="3838" width="3.85546875" style="126" customWidth="1"/>
    <col min="3839" max="3839" width="9" style="126" customWidth="1"/>
    <col min="3840" max="3840" width="36.5703125" style="126" customWidth="1"/>
    <col min="3841" max="3841" width="5.5703125" style="126" customWidth="1"/>
    <col min="3842" max="3842" width="9.42578125" style="126" customWidth="1"/>
    <col min="3843" max="3843" width="12.85546875" style="126" customWidth="1"/>
    <col min="3844" max="3844" width="14.42578125" style="126" customWidth="1"/>
    <col min="3845" max="3845" width="16.85546875" style="126" customWidth="1"/>
    <col min="3846" max="3846" width="14.85546875" style="126" customWidth="1"/>
    <col min="3847" max="3848" width="11.42578125" style="126" customWidth="1"/>
    <col min="3849" max="3849" width="15" style="126" customWidth="1"/>
    <col min="3850" max="4093" width="9.5703125" style="126"/>
    <col min="4094" max="4094" width="3.85546875" style="126" customWidth="1"/>
    <col min="4095" max="4095" width="9" style="126" customWidth="1"/>
    <col min="4096" max="4096" width="36.5703125" style="126" customWidth="1"/>
    <col min="4097" max="4097" width="5.5703125" style="126" customWidth="1"/>
    <col min="4098" max="4098" width="9.42578125" style="126" customWidth="1"/>
    <col min="4099" max="4099" width="12.85546875" style="126" customWidth="1"/>
    <col min="4100" max="4100" width="14.42578125" style="126" customWidth="1"/>
    <col min="4101" max="4101" width="16.85546875" style="126" customWidth="1"/>
    <col min="4102" max="4102" width="14.85546875" style="126" customWidth="1"/>
    <col min="4103" max="4104" width="11.42578125" style="126" customWidth="1"/>
    <col min="4105" max="4105" width="15" style="126" customWidth="1"/>
    <col min="4106" max="4349" width="9.5703125" style="126"/>
    <col min="4350" max="4350" width="3.85546875" style="126" customWidth="1"/>
    <col min="4351" max="4351" width="9" style="126" customWidth="1"/>
    <col min="4352" max="4352" width="36.5703125" style="126" customWidth="1"/>
    <col min="4353" max="4353" width="5.5703125" style="126" customWidth="1"/>
    <col min="4354" max="4354" width="9.42578125" style="126" customWidth="1"/>
    <col min="4355" max="4355" width="12.85546875" style="126" customWidth="1"/>
    <col min="4356" max="4356" width="14.42578125" style="126" customWidth="1"/>
    <col min="4357" max="4357" width="16.85546875" style="126" customWidth="1"/>
    <col min="4358" max="4358" width="14.85546875" style="126" customWidth="1"/>
    <col min="4359" max="4360" width="11.42578125" style="126" customWidth="1"/>
    <col min="4361" max="4361" width="15" style="126" customWidth="1"/>
    <col min="4362" max="4605" width="9.5703125" style="126"/>
    <col min="4606" max="4606" width="3.85546875" style="126" customWidth="1"/>
    <col min="4607" max="4607" width="9" style="126" customWidth="1"/>
    <col min="4608" max="4608" width="36.5703125" style="126" customWidth="1"/>
    <col min="4609" max="4609" width="5.5703125" style="126" customWidth="1"/>
    <col min="4610" max="4610" width="9.42578125" style="126" customWidth="1"/>
    <col min="4611" max="4611" width="12.85546875" style="126" customWidth="1"/>
    <col min="4612" max="4612" width="14.42578125" style="126" customWidth="1"/>
    <col min="4613" max="4613" width="16.85546875" style="126" customWidth="1"/>
    <col min="4614" max="4614" width="14.85546875" style="126" customWidth="1"/>
    <col min="4615" max="4616" width="11.42578125" style="126" customWidth="1"/>
    <col min="4617" max="4617" width="15" style="126" customWidth="1"/>
    <col min="4618" max="4861" width="9.5703125" style="126"/>
    <col min="4862" max="4862" width="3.85546875" style="126" customWidth="1"/>
    <col min="4863" max="4863" width="9" style="126" customWidth="1"/>
    <col min="4864" max="4864" width="36.5703125" style="126" customWidth="1"/>
    <col min="4865" max="4865" width="5.5703125" style="126" customWidth="1"/>
    <col min="4866" max="4866" width="9.42578125" style="126" customWidth="1"/>
    <col min="4867" max="4867" width="12.85546875" style="126" customWidth="1"/>
    <col min="4868" max="4868" width="14.42578125" style="126" customWidth="1"/>
    <col min="4869" max="4869" width="16.85546875" style="126" customWidth="1"/>
    <col min="4870" max="4870" width="14.85546875" style="126" customWidth="1"/>
    <col min="4871" max="4872" width="11.42578125" style="126" customWidth="1"/>
    <col min="4873" max="4873" width="15" style="126" customWidth="1"/>
    <col min="4874" max="5117" width="9.5703125" style="126"/>
    <col min="5118" max="5118" width="3.85546875" style="126" customWidth="1"/>
    <col min="5119" max="5119" width="9" style="126" customWidth="1"/>
    <col min="5120" max="5120" width="36.5703125" style="126" customWidth="1"/>
    <col min="5121" max="5121" width="5.5703125" style="126" customWidth="1"/>
    <col min="5122" max="5122" width="9.42578125" style="126" customWidth="1"/>
    <col min="5123" max="5123" width="12.85546875" style="126" customWidth="1"/>
    <col min="5124" max="5124" width="14.42578125" style="126" customWidth="1"/>
    <col min="5125" max="5125" width="16.85546875" style="126" customWidth="1"/>
    <col min="5126" max="5126" width="14.85546875" style="126" customWidth="1"/>
    <col min="5127" max="5128" width="11.42578125" style="126" customWidth="1"/>
    <col min="5129" max="5129" width="15" style="126" customWidth="1"/>
    <col min="5130" max="5373" width="9.5703125" style="126"/>
    <col min="5374" max="5374" width="3.85546875" style="126" customWidth="1"/>
    <col min="5375" max="5375" width="9" style="126" customWidth="1"/>
    <col min="5376" max="5376" width="36.5703125" style="126" customWidth="1"/>
    <col min="5377" max="5377" width="5.5703125" style="126" customWidth="1"/>
    <col min="5378" max="5378" width="9.42578125" style="126" customWidth="1"/>
    <col min="5379" max="5379" width="12.85546875" style="126" customWidth="1"/>
    <col min="5380" max="5380" width="14.42578125" style="126" customWidth="1"/>
    <col min="5381" max="5381" width="16.85546875" style="126" customWidth="1"/>
    <col min="5382" max="5382" width="14.85546875" style="126" customWidth="1"/>
    <col min="5383" max="5384" width="11.42578125" style="126" customWidth="1"/>
    <col min="5385" max="5385" width="15" style="126" customWidth="1"/>
    <col min="5386" max="5629" width="9.5703125" style="126"/>
    <col min="5630" max="5630" width="3.85546875" style="126" customWidth="1"/>
    <col min="5631" max="5631" width="9" style="126" customWidth="1"/>
    <col min="5632" max="5632" width="36.5703125" style="126" customWidth="1"/>
    <col min="5633" max="5633" width="5.5703125" style="126" customWidth="1"/>
    <col min="5634" max="5634" width="9.42578125" style="126" customWidth="1"/>
    <col min="5635" max="5635" width="12.85546875" style="126" customWidth="1"/>
    <col min="5636" max="5636" width="14.42578125" style="126" customWidth="1"/>
    <col min="5637" max="5637" width="16.85546875" style="126" customWidth="1"/>
    <col min="5638" max="5638" width="14.85546875" style="126" customWidth="1"/>
    <col min="5639" max="5640" width="11.42578125" style="126" customWidth="1"/>
    <col min="5641" max="5641" width="15" style="126" customWidth="1"/>
    <col min="5642" max="5885" width="9.5703125" style="126"/>
    <col min="5886" max="5886" width="3.85546875" style="126" customWidth="1"/>
    <col min="5887" max="5887" width="9" style="126" customWidth="1"/>
    <col min="5888" max="5888" width="36.5703125" style="126" customWidth="1"/>
    <col min="5889" max="5889" width="5.5703125" style="126" customWidth="1"/>
    <col min="5890" max="5890" width="9.42578125" style="126" customWidth="1"/>
    <col min="5891" max="5891" width="12.85546875" style="126" customWidth="1"/>
    <col min="5892" max="5892" width="14.42578125" style="126" customWidth="1"/>
    <col min="5893" max="5893" width="16.85546875" style="126" customWidth="1"/>
    <col min="5894" max="5894" width="14.85546875" style="126" customWidth="1"/>
    <col min="5895" max="5896" width="11.42578125" style="126" customWidth="1"/>
    <col min="5897" max="5897" width="15" style="126" customWidth="1"/>
    <col min="5898" max="6141" width="9.5703125" style="126"/>
    <col min="6142" max="6142" width="3.85546875" style="126" customWidth="1"/>
    <col min="6143" max="6143" width="9" style="126" customWidth="1"/>
    <col min="6144" max="6144" width="36.5703125" style="126" customWidth="1"/>
    <col min="6145" max="6145" width="5.5703125" style="126" customWidth="1"/>
    <col min="6146" max="6146" width="9.42578125" style="126" customWidth="1"/>
    <col min="6147" max="6147" width="12.85546875" style="126" customWidth="1"/>
    <col min="6148" max="6148" width="14.42578125" style="126" customWidth="1"/>
    <col min="6149" max="6149" width="16.85546875" style="126" customWidth="1"/>
    <col min="6150" max="6150" width="14.85546875" style="126" customWidth="1"/>
    <col min="6151" max="6152" width="11.42578125" style="126" customWidth="1"/>
    <col min="6153" max="6153" width="15" style="126" customWidth="1"/>
    <col min="6154" max="6397" width="9.5703125" style="126"/>
    <col min="6398" max="6398" width="3.85546875" style="126" customWidth="1"/>
    <col min="6399" max="6399" width="9" style="126" customWidth="1"/>
    <col min="6400" max="6400" width="36.5703125" style="126" customWidth="1"/>
    <col min="6401" max="6401" width="5.5703125" style="126" customWidth="1"/>
    <col min="6402" max="6402" width="9.42578125" style="126" customWidth="1"/>
    <col min="6403" max="6403" width="12.85546875" style="126" customWidth="1"/>
    <col min="6404" max="6404" width="14.42578125" style="126" customWidth="1"/>
    <col min="6405" max="6405" width="16.85546875" style="126" customWidth="1"/>
    <col min="6406" max="6406" width="14.85546875" style="126" customWidth="1"/>
    <col min="6407" max="6408" width="11.42578125" style="126" customWidth="1"/>
    <col min="6409" max="6409" width="15" style="126" customWidth="1"/>
    <col min="6410" max="6653" width="9.5703125" style="126"/>
    <col min="6654" max="6654" width="3.85546875" style="126" customWidth="1"/>
    <col min="6655" max="6655" width="9" style="126" customWidth="1"/>
    <col min="6656" max="6656" width="36.5703125" style="126" customWidth="1"/>
    <col min="6657" max="6657" width="5.5703125" style="126" customWidth="1"/>
    <col min="6658" max="6658" width="9.42578125" style="126" customWidth="1"/>
    <col min="6659" max="6659" width="12.85546875" style="126" customWidth="1"/>
    <col min="6660" max="6660" width="14.42578125" style="126" customWidth="1"/>
    <col min="6661" max="6661" width="16.85546875" style="126" customWidth="1"/>
    <col min="6662" max="6662" width="14.85546875" style="126" customWidth="1"/>
    <col min="6663" max="6664" width="11.42578125" style="126" customWidth="1"/>
    <col min="6665" max="6665" width="15" style="126" customWidth="1"/>
    <col min="6666" max="6909" width="9.5703125" style="126"/>
    <col min="6910" max="6910" width="3.85546875" style="126" customWidth="1"/>
    <col min="6911" max="6911" width="9" style="126" customWidth="1"/>
    <col min="6912" max="6912" width="36.5703125" style="126" customWidth="1"/>
    <col min="6913" max="6913" width="5.5703125" style="126" customWidth="1"/>
    <col min="6914" max="6914" width="9.42578125" style="126" customWidth="1"/>
    <col min="6915" max="6915" width="12.85546875" style="126" customWidth="1"/>
    <col min="6916" max="6916" width="14.42578125" style="126" customWidth="1"/>
    <col min="6917" max="6917" width="16.85546875" style="126" customWidth="1"/>
    <col min="6918" max="6918" width="14.85546875" style="126" customWidth="1"/>
    <col min="6919" max="6920" width="11.42578125" style="126" customWidth="1"/>
    <col min="6921" max="6921" width="15" style="126" customWidth="1"/>
    <col min="6922" max="7165" width="9.5703125" style="126"/>
    <col min="7166" max="7166" width="3.85546875" style="126" customWidth="1"/>
    <col min="7167" max="7167" width="9" style="126" customWidth="1"/>
    <col min="7168" max="7168" width="36.5703125" style="126" customWidth="1"/>
    <col min="7169" max="7169" width="5.5703125" style="126" customWidth="1"/>
    <col min="7170" max="7170" width="9.42578125" style="126" customWidth="1"/>
    <col min="7171" max="7171" width="12.85546875" style="126" customWidth="1"/>
    <col min="7172" max="7172" width="14.42578125" style="126" customWidth="1"/>
    <col min="7173" max="7173" width="16.85546875" style="126" customWidth="1"/>
    <col min="7174" max="7174" width="14.85546875" style="126" customWidth="1"/>
    <col min="7175" max="7176" width="11.42578125" style="126" customWidth="1"/>
    <col min="7177" max="7177" width="15" style="126" customWidth="1"/>
    <col min="7178" max="7421" width="9.5703125" style="126"/>
    <col min="7422" max="7422" width="3.85546875" style="126" customWidth="1"/>
    <col min="7423" max="7423" width="9" style="126" customWidth="1"/>
    <col min="7424" max="7424" width="36.5703125" style="126" customWidth="1"/>
    <col min="7425" max="7425" width="5.5703125" style="126" customWidth="1"/>
    <col min="7426" max="7426" width="9.42578125" style="126" customWidth="1"/>
    <col min="7427" max="7427" width="12.85546875" style="126" customWidth="1"/>
    <col min="7428" max="7428" width="14.42578125" style="126" customWidth="1"/>
    <col min="7429" max="7429" width="16.85546875" style="126" customWidth="1"/>
    <col min="7430" max="7430" width="14.85546875" style="126" customWidth="1"/>
    <col min="7431" max="7432" width="11.42578125" style="126" customWidth="1"/>
    <col min="7433" max="7433" width="15" style="126" customWidth="1"/>
    <col min="7434" max="7677" width="9.5703125" style="126"/>
    <col min="7678" max="7678" width="3.85546875" style="126" customWidth="1"/>
    <col min="7679" max="7679" width="9" style="126" customWidth="1"/>
    <col min="7680" max="7680" width="36.5703125" style="126" customWidth="1"/>
    <col min="7681" max="7681" width="5.5703125" style="126" customWidth="1"/>
    <col min="7682" max="7682" width="9.42578125" style="126" customWidth="1"/>
    <col min="7683" max="7683" width="12.85546875" style="126" customWidth="1"/>
    <col min="7684" max="7684" width="14.42578125" style="126" customWidth="1"/>
    <col min="7685" max="7685" width="16.85546875" style="126" customWidth="1"/>
    <col min="7686" max="7686" width="14.85546875" style="126" customWidth="1"/>
    <col min="7687" max="7688" width="11.42578125" style="126" customWidth="1"/>
    <col min="7689" max="7689" width="15" style="126" customWidth="1"/>
    <col min="7690" max="7933" width="9.5703125" style="126"/>
    <col min="7934" max="7934" width="3.85546875" style="126" customWidth="1"/>
    <col min="7935" max="7935" width="9" style="126" customWidth="1"/>
    <col min="7936" max="7936" width="36.5703125" style="126" customWidth="1"/>
    <col min="7937" max="7937" width="5.5703125" style="126" customWidth="1"/>
    <col min="7938" max="7938" width="9.42578125" style="126" customWidth="1"/>
    <col min="7939" max="7939" width="12.85546875" style="126" customWidth="1"/>
    <col min="7940" max="7940" width="14.42578125" style="126" customWidth="1"/>
    <col min="7941" max="7941" width="16.85546875" style="126" customWidth="1"/>
    <col min="7942" max="7942" width="14.85546875" style="126" customWidth="1"/>
    <col min="7943" max="7944" width="11.42578125" style="126" customWidth="1"/>
    <col min="7945" max="7945" width="15" style="126" customWidth="1"/>
    <col min="7946" max="8189" width="9.5703125" style="126"/>
    <col min="8190" max="8190" width="3.85546875" style="126" customWidth="1"/>
    <col min="8191" max="8191" width="9" style="126" customWidth="1"/>
    <col min="8192" max="8192" width="36.5703125" style="126" customWidth="1"/>
    <col min="8193" max="8193" width="5.5703125" style="126" customWidth="1"/>
    <col min="8194" max="8194" width="9.42578125" style="126" customWidth="1"/>
    <col min="8195" max="8195" width="12.85546875" style="126" customWidth="1"/>
    <col min="8196" max="8196" width="14.42578125" style="126" customWidth="1"/>
    <col min="8197" max="8197" width="16.85546875" style="126" customWidth="1"/>
    <col min="8198" max="8198" width="14.85546875" style="126" customWidth="1"/>
    <col min="8199" max="8200" width="11.42578125" style="126" customWidth="1"/>
    <col min="8201" max="8201" width="15" style="126" customWidth="1"/>
    <col min="8202" max="8445" width="9.5703125" style="126"/>
    <col min="8446" max="8446" width="3.85546875" style="126" customWidth="1"/>
    <col min="8447" max="8447" width="9" style="126" customWidth="1"/>
    <col min="8448" max="8448" width="36.5703125" style="126" customWidth="1"/>
    <col min="8449" max="8449" width="5.5703125" style="126" customWidth="1"/>
    <col min="8450" max="8450" width="9.42578125" style="126" customWidth="1"/>
    <col min="8451" max="8451" width="12.85546875" style="126" customWidth="1"/>
    <col min="8452" max="8452" width="14.42578125" style="126" customWidth="1"/>
    <col min="8453" max="8453" width="16.85546875" style="126" customWidth="1"/>
    <col min="8454" max="8454" width="14.85546875" style="126" customWidth="1"/>
    <col min="8455" max="8456" width="11.42578125" style="126" customWidth="1"/>
    <col min="8457" max="8457" width="15" style="126" customWidth="1"/>
    <col min="8458" max="8701" width="9.5703125" style="126"/>
    <col min="8702" max="8702" width="3.85546875" style="126" customWidth="1"/>
    <col min="8703" max="8703" width="9" style="126" customWidth="1"/>
    <col min="8704" max="8704" width="36.5703125" style="126" customWidth="1"/>
    <col min="8705" max="8705" width="5.5703125" style="126" customWidth="1"/>
    <col min="8706" max="8706" width="9.42578125" style="126" customWidth="1"/>
    <col min="8707" max="8707" width="12.85546875" style="126" customWidth="1"/>
    <col min="8708" max="8708" width="14.42578125" style="126" customWidth="1"/>
    <col min="8709" max="8709" width="16.85546875" style="126" customWidth="1"/>
    <col min="8710" max="8710" width="14.85546875" style="126" customWidth="1"/>
    <col min="8711" max="8712" width="11.42578125" style="126" customWidth="1"/>
    <col min="8713" max="8713" width="15" style="126" customWidth="1"/>
    <col min="8714" max="8957" width="9.5703125" style="126"/>
    <col min="8958" max="8958" width="3.85546875" style="126" customWidth="1"/>
    <col min="8959" max="8959" width="9" style="126" customWidth="1"/>
    <col min="8960" max="8960" width="36.5703125" style="126" customWidth="1"/>
    <col min="8961" max="8961" width="5.5703125" style="126" customWidth="1"/>
    <col min="8962" max="8962" width="9.42578125" style="126" customWidth="1"/>
    <col min="8963" max="8963" width="12.85546875" style="126" customWidth="1"/>
    <col min="8964" max="8964" width="14.42578125" style="126" customWidth="1"/>
    <col min="8965" max="8965" width="16.85546875" style="126" customWidth="1"/>
    <col min="8966" max="8966" width="14.85546875" style="126" customWidth="1"/>
    <col min="8967" max="8968" width="11.42578125" style="126" customWidth="1"/>
    <col min="8969" max="8969" width="15" style="126" customWidth="1"/>
    <col min="8970" max="9213" width="9.5703125" style="126"/>
    <col min="9214" max="9214" width="3.85546875" style="126" customWidth="1"/>
    <col min="9215" max="9215" width="9" style="126" customWidth="1"/>
    <col min="9216" max="9216" width="36.5703125" style="126" customWidth="1"/>
    <col min="9217" max="9217" width="5.5703125" style="126" customWidth="1"/>
    <col min="9218" max="9218" width="9.42578125" style="126" customWidth="1"/>
    <col min="9219" max="9219" width="12.85546875" style="126" customWidth="1"/>
    <col min="9220" max="9220" width="14.42578125" style="126" customWidth="1"/>
    <col min="9221" max="9221" width="16.85546875" style="126" customWidth="1"/>
    <col min="9222" max="9222" width="14.85546875" style="126" customWidth="1"/>
    <col min="9223" max="9224" width="11.42578125" style="126" customWidth="1"/>
    <col min="9225" max="9225" width="15" style="126" customWidth="1"/>
    <col min="9226" max="9469" width="9.5703125" style="126"/>
    <col min="9470" max="9470" width="3.85546875" style="126" customWidth="1"/>
    <col min="9471" max="9471" width="9" style="126" customWidth="1"/>
    <col min="9472" max="9472" width="36.5703125" style="126" customWidth="1"/>
    <col min="9473" max="9473" width="5.5703125" style="126" customWidth="1"/>
    <col min="9474" max="9474" width="9.42578125" style="126" customWidth="1"/>
    <col min="9475" max="9475" width="12.85546875" style="126" customWidth="1"/>
    <col min="9476" max="9476" width="14.42578125" style="126" customWidth="1"/>
    <col min="9477" max="9477" width="16.85546875" style="126" customWidth="1"/>
    <col min="9478" max="9478" width="14.85546875" style="126" customWidth="1"/>
    <col min="9479" max="9480" width="11.42578125" style="126" customWidth="1"/>
    <col min="9481" max="9481" width="15" style="126" customWidth="1"/>
    <col min="9482" max="9725" width="9.5703125" style="126"/>
    <col min="9726" max="9726" width="3.85546875" style="126" customWidth="1"/>
    <col min="9727" max="9727" width="9" style="126" customWidth="1"/>
    <col min="9728" max="9728" width="36.5703125" style="126" customWidth="1"/>
    <col min="9729" max="9729" width="5.5703125" style="126" customWidth="1"/>
    <col min="9730" max="9730" width="9.42578125" style="126" customWidth="1"/>
    <col min="9731" max="9731" width="12.85546875" style="126" customWidth="1"/>
    <col min="9732" max="9732" width="14.42578125" style="126" customWidth="1"/>
    <col min="9733" max="9733" width="16.85546875" style="126" customWidth="1"/>
    <col min="9734" max="9734" width="14.85546875" style="126" customWidth="1"/>
    <col min="9735" max="9736" width="11.42578125" style="126" customWidth="1"/>
    <col min="9737" max="9737" width="15" style="126" customWidth="1"/>
    <col min="9738" max="9981" width="9.5703125" style="126"/>
    <col min="9982" max="9982" width="3.85546875" style="126" customWidth="1"/>
    <col min="9983" max="9983" width="9" style="126" customWidth="1"/>
    <col min="9984" max="9984" width="36.5703125" style="126" customWidth="1"/>
    <col min="9985" max="9985" width="5.5703125" style="126" customWidth="1"/>
    <col min="9986" max="9986" width="9.42578125" style="126" customWidth="1"/>
    <col min="9987" max="9987" width="12.85546875" style="126" customWidth="1"/>
    <col min="9988" max="9988" width="14.42578125" style="126" customWidth="1"/>
    <col min="9989" max="9989" width="16.85546875" style="126" customWidth="1"/>
    <col min="9990" max="9990" width="14.85546875" style="126" customWidth="1"/>
    <col min="9991" max="9992" width="11.42578125" style="126" customWidth="1"/>
    <col min="9993" max="9993" width="15" style="126" customWidth="1"/>
    <col min="9994" max="10237" width="9.5703125" style="126"/>
    <col min="10238" max="10238" width="3.85546875" style="126" customWidth="1"/>
    <col min="10239" max="10239" width="9" style="126" customWidth="1"/>
    <col min="10240" max="10240" width="36.5703125" style="126" customWidth="1"/>
    <col min="10241" max="10241" width="5.5703125" style="126" customWidth="1"/>
    <col min="10242" max="10242" width="9.42578125" style="126" customWidth="1"/>
    <col min="10243" max="10243" width="12.85546875" style="126" customWidth="1"/>
    <col min="10244" max="10244" width="14.42578125" style="126" customWidth="1"/>
    <col min="10245" max="10245" width="16.85546875" style="126" customWidth="1"/>
    <col min="10246" max="10246" width="14.85546875" style="126" customWidth="1"/>
    <col min="10247" max="10248" width="11.42578125" style="126" customWidth="1"/>
    <col min="10249" max="10249" width="15" style="126" customWidth="1"/>
    <col min="10250" max="10493" width="9.5703125" style="126"/>
    <col min="10494" max="10494" width="3.85546875" style="126" customWidth="1"/>
    <col min="10495" max="10495" width="9" style="126" customWidth="1"/>
    <col min="10496" max="10496" width="36.5703125" style="126" customWidth="1"/>
    <col min="10497" max="10497" width="5.5703125" style="126" customWidth="1"/>
    <col min="10498" max="10498" width="9.42578125" style="126" customWidth="1"/>
    <col min="10499" max="10499" width="12.85546875" style="126" customWidth="1"/>
    <col min="10500" max="10500" width="14.42578125" style="126" customWidth="1"/>
    <col min="10501" max="10501" width="16.85546875" style="126" customWidth="1"/>
    <col min="10502" max="10502" width="14.85546875" style="126" customWidth="1"/>
    <col min="10503" max="10504" width="11.42578125" style="126" customWidth="1"/>
    <col min="10505" max="10505" width="15" style="126" customWidth="1"/>
    <col min="10506" max="10749" width="9.5703125" style="126"/>
    <col min="10750" max="10750" width="3.85546875" style="126" customWidth="1"/>
    <col min="10751" max="10751" width="9" style="126" customWidth="1"/>
    <col min="10752" max="10752" width="36.5703125" style="126" customWidth="1"/>
    <col min="10753" max="10753" width="5.5703125" style="126" customWidth="1"/>
    <col min="10754" max="10754" width="9.42578125" style="126" customWidth="1"/>
    <col min="10755" max="10755" width="12.85546875" style="126" customWidth="1"/>
    <col min="10756" max="10756" width="14.42578125" style="126" customWidth="1"/>
    <col min="10757" max="10757" width="16.85546875" style="126" customWidth="1"/>
    <col min="10758" max="10758" width="14.85546875" style="126" customWidth="1"/>
    <col min="10759" max="10760" width="11.42578125" style="126" customWidth="1"/>
    <col min="10761" max="10761" width="15" style="126" customWidth="1"/>
    <col min="10762" max="11005" width="9.5703125" style="126"/>
    <col min="11006" max="11006" width="3.85546875" style="126" customWidth="1"/>
    <col min="11007" max="11007" width="9" style="126" customWidth="1"/>
    <col min="11008" max="11008" width="36.5703125" style="126" customWidth="1"/>
    <col min="11009" max="11009" width="5.5703125" style="126" customWidth="1"/>
    <col min="11010" max="11010" width="9.42578125" style="126" customWidth="1"/>
    <col min="11011" max="11011" width="12.85546875" style="126" customWidth="1"/>
    <col min="11012" max="11012" width="14.42578125" style="126" customWidth="1"/>
    <col min="11013" max="11013" width="16.85546875" style="126" customWidth="1"/>
    <col min="11014" max="11014" width="14.85546875" style="126" customWidth="1"/>
    <col min="11015" max="11016" width="11.42578125" style="126" customWidth="1"/>
    <col min="11017" max="11017" width="15" style="126" customWidth="1"/>
    <col min="11018" max="11261" width="9.5703125" style="126"/>
    <col min="11262" max="11262" width="3.85546875" style="126" customWidth="1"/>
    <col min="11263" max="11263" width="9" style="126" customWidth="1"/>
    <col min="11264" max="11264" width="36.5703125" style="126" customWidth="1"/>
    <col min="11265" max="11265" width="5.5703125" style="126" customWidth="1"/>
    <col min="11266" max="11266" width="9.42578125" style="126" customWidth="1"/>
    <col min="11267" max="11267" width="12.85546875" style="126" customWidth="1"/>
    <col min="11268" max="11268" width="14.42578125" style="126" customWidth="1"/>
    <col min="11269" max="11269" width="16.85546875" style="126" customWidth="1"/>
    <col min="11270" max="11270" width="14.85546875" style="126" customWidth="1"/>
    <col min="11271" max="11272" width="11.42578125" style="126" customWidth="1"/>
    <col min="11273" max="11273" width="15" style="126" customWidth="1"/>
    <col min="11274" max="11517" width="9.5703125" style="126"/>
    <col min="11518" max="11518" width="3.85546875" style="126" customWidth="1"/>
    <col min="11519" max="11519" width="9" style="126" customWidth="1"/>
    <col min="11520" max="11520" width="36.5703125" style="126" customWidth="1"/>
    <col min="11521" max="11521" width="5.5703125" style="126" customWidth="1"/>
    <col min="11522" max="11522" width="9.42578125" style="126" customWidth="1"/>
    <col min="11523" max="11523" width="12.85546875" style="126" customWidth="1"/>
    <col min="11524" max="11524" width="14.42578125" style="126" customWidth="1"/>
    <col min="11525" max="11525" width="16.85546875" style="126" customWidth="1"/>
    <col min="11526" max="11526" width="14.85546875" style="126" customWidth="1"/>
    <col min="11527" max="11528" width="11.42578125" style="126" customWidth="1"/>
    <col min="11529" max="11529" width="15" style="126" customWidth="1"/>
    <col min="11530" max="11773" width="9.5703125" style="126"/>
    <col min="11774" max="11774" width="3.85546875" style="126" customWidth="1"/>
    <col min="11775" max="11775" width="9" style="126" customWidth="1"/>
    <col min="11776" max="11776" width="36.5703125" style="126" customWidth="1"/>
    <col min="11777" max="11777" width="5.5703125" style="126" customWidth="1"/>
    <col min="11778" max="11778" width="9.42578125" style="126" customWidth="1"/>
    <col min="11779" max="11779" width="12.85546875" style="126" customWidth="1"/>
    <col min="11780" max="11780" width="14.42578125" style="126" customWidth="1"/>
    <col min="11781" max="11781" width="16.85546875" style="126" customWidth="1"/>
    <col min="11782" max="11782" width="14.85546875" style="126" customWidth="1"/>
    <col min="11783" max="11784" width="11.42578125" style="126" customWidth="1"/>
    <col min="11785" max="11785" width="15" style="126" customWidth="1"/>
    <col min="11786" max="12029" width="9.5703125" style="126"/>
    <col min="12030" max="12030" width="3.85546875" style="126" customWidth="1"/>
    <col min="12031" max="12031" width="9" style="126" customWidth="1"/>
    <col min="12032" max="12032" width="36.5703125" style="126" customWidth="1"/>
    <col min="12033" max="12033" width="5.5703125" style="126" customWidth="1"/>
    <col min="12034" max="12034" width="9.42578125" style="126" customWidth="1"/>
    <col min="12035" max="12035" width="12.85546875" style="126" customWidth="1"/>
    <col min="12036" max="12036" width="14.42578125" style="126" customWidth="1"/>
    <col min="12037" max="12037" width="16.85546875" style="126" customWidth="1"/>
    <col min="12038" max="12038" width="14.85546875" style="126" customWidth="1"/>
    <col min="12039" max="12040" width="11.42578125" style="126" customWidth="1"/>
    <col min="12041" max="12041" width="15" style="126" customWidth="1"/>
    <col min="12042" max="12285" width="9.5703125" style="126"/>
    <col min="12286" max="12286" width="3.85546875" style="126" customWidth="1"/>
    <col min="12287" max="12287" width="9" style="126" customWidth="1"/>
    <col min="12288" max="12288" width="36.5703125" style="126" customWidth="1"/>
    <col min="12289" max="12289" width="5.5703125" style="126" customWidth="1"/>
    <col min="12290" max="12290" width="9.42578125" style="126" customWidth="1"/>
    <col min="12291" max="12291" width="12.85546875" style="126" customWidth="1"/>
    <col min="12292" max="12292" width="14.42578125" style="126" customWidth="1"/>
    <col min="12293" max="12293" width="16.85546875" style="126" customWidth="1"/>
    <col min="12294" max="12294" width="14.85546875" style="126" customWidth="1"/>
    <col min="12295" max="12296" width="11.42578125" style="126" customWidth="1"/>
    <col min="12297" max="12297" width="15" style="126" customWidth="1"/>
    <col min="12298" max="12541" width="9.5703125" style="126"/>
    <col min="12542" max="12542" width="3.85546875" style="126" customWidth="1"/>
    <col min="12543" max="12543" width="9" style="126" customWidth="1"/>
    <col min="12544" max="12544" width="36.5703125" style="126" customWidth="1"/>
    <col min="12545" max="12545" width="5.5703125" style="126" customWidth="1"/>
    <col min="12546" max="12546" width="9.42578125" style="126" customWidth="1"/>
    <col min="12547" max="12547" width="12.85546875" style="126" customWidth="1"/>
    <col min="12548" max="12548" width="14.42578125" style="126" customWidth="1"/>
    <col min="12549" max="12549" width="16.85546875" style="126" customWidth="1"/>
    <col min="12550" max="12550" width="14.85546875" style="126" customWidth="1"/>
    <col min="12551" max="12552" width="11.42578125" style="126" customWidth="1"/>
    <col min="12553" max="12553" width="15" style="126" customWidth="1"/>
    <col min="12554" max="12797" width="9.5703125" style="126"/>
    <col min="12798" max="12798" width="3.85546875" style="126" customWidth="1"/>
    <col min="12799" max="12799" width="9" style="126" customWidth="1"/>
    <col min="12800" max="12800" width="36.5703125" style="126" customWidth="1"/>
    <col min="12801" max="12801" width="5.5703125" style="126" customWidth="1"/>
    <col min="12802" max="12802" width="9.42578125" style="126" customWidth="1"/>
    <col min="12803" max="12803" width="12.85546875" style="126" customWidth="1"/>
    <col min="12804" max="12804" width="14.42578125" style="126" customWidth="1"/>
    <col min="12805" max="12805" width="16.85546875" style="126" customWidth="1"/>
    <col min="12806" max="12806" width="14.85546875" style="126" customWidth="1"/>
    <col min="12807" max="12808" width="11.42578125" style="126" customWidth="1"/>
    <col min="12809" max="12809" width="15" style="126" customWidth="1"/>
    <col min="12810" max="13053" width="9.5703125" style="126"/>
    <col min="13054" max="13054" width="3.85546875" style="126" customWidth="1"/>
    <col min="13055" max="13055" width="9" style="126" customWidth="1"/>
    <col min="13056" max="13056" width="36.5703125" style="126" customWidth="1"/>
    <col min="13057" max="13057" width="5.5703125" style="126" customWidth="1"/>
    <col min="13058" max="13058" width="9.42578125" style="126" customWidth="1"/>
    <col min="13059" max="13059" width="12.85546875" style="126" customWidth="1"/>
    <col min="13060" max="13060" width="14.42578125" style="126" customWidth="1"/>
    <col min="13061" max="13061" width="16.85546875" style="126" customWidth="1"/>
    <col min="13062" max="13062" width="14.85546875" style="126" customWidth="1"/>
    <col min="13063" max="13064" width="11.42578125" style="126" customWidth="1"/>
    <col min="13065" max="13065" width="15" style="126" customWidth="1"/>
    <col min="13066" max="13309" width="9.5703125" style="126"/>
    <col min="13310" max="13310" width="3.85546875" style="126" customWidth="1"/>
    <col min="13311" max="13311" width="9" style="126" customWidth="1"/>
    <col min="13312" max="13312" width="36.5703125" style="126" customWidth="1"/>
    <col min="13313" max="13313" width="5.5703125" style="126" customWidth="1"/>
    <col min="13314" max="13314" width="9.42578125" style="126" customWidth="1"/>
    <col min="13315" max="13315" width="12.85546875" style="126" customWidth="1"/>
    <col min="13316" max="13316" width="14.42578125" style="126" customWidth="1"/>
    <col min="13317" max="13317" width="16.85546875" style="126" customWidth="1"/>
    <col min="13318" max="13318" width="14.85546875" style="126" customWidth="1"/>
    <col min="13319" max="13320" width="11.42578125" style="126" customWidth="1"/>
    <col min="13321" max="13321" width="15" style="126" customWidth="1"/>
    <col min="13322" max="13565" width="9.5703125" style="126"/>
    <col min="13566" max="13566" width="3.85546875" style="126" customWidth="1"/>
    <col min="13567" max="13567" width="9" style="126" customWidth="1"/>
    <col min="13568" max="13568" width="36.5703125" style="126" customWidth="1"/>
    <col min="13569" max="13569" width="5.5703125" style="126" customWidth="1"/>
    <col min="13570" max="13570" width="9.42578125" style="126" customWidth="1"/>
    <col min="13571" max="13571" width="12.85546875" style="126" customWidth="1"/>
    <col min="13572" max="13572" width="14.42578125" style="126" customWidth="1"/>
    <col min="13573" max="13573" width="16.85546875" style="126" customWidth="1"/>
    <col min="13574" max="13574" width="14.85546875" style="126" customWidth="1"/>
    <col min="13575" max="13576" width="11.42578125" style="126" customWidth="1"/>
    <col min="13577" max="13577" width="15" style="126" customWidth="1"/>
    <col min="13578" max="13821" width="9.5703125" style="126"/>
    <col min="13822" max="13822" width="3.85546875" style="126" customWidth="1"/>
    <col min="13823" max="13823" width="9" style="126" customWidth="1"/>
    <col min="13824" max="13824" width="36.5703125" style="126" customWidth="1"/>
    <col min="13825" max="13825" width="5.5703125" style="126" customWidth="1"/>
    <col min="13826" max="13826" width="9.42578125" style="126" customWidth="1"/>
    <col min="13827" max="13827" width="12.85546875" style="126" customWidth="1"/>
    <col min="13828" max="13828" width="14.42578125" style="126" customWidth="1"/>
    <col min="13829" max="13829" width="16.85546875" style="126" customWidth="1"/>
    <col min="13830" max="13830" width="14.85546875" style="126" customWidth="1"/>
    <col min="13831" max="13832" width="11.42578125" style="126" customWidth="1"/>
    <col min="13833" max="13833" width="15" style="126" customWidth="1"/>
    <col min="13834" max="14077" width="9.5703125" style="126"/>
    <col min="14078" max="14078" width="3.85546875" style="126" customWidth="1"/>
    <col min="14079" max="14079" width="9" style="126" customWidth="1"/>
    <col min="14080" max="14080" width="36.5703125" style="126" customWidth="1"/>
    <col min="14081" max="14081" width="5.5703125" style="126" customWidth="1"/>
    <col min="14082" max="14082" width="9.42578125" style="126" customWidth="1"/>
    <col min="14083" max="14083" width="12.85546875" style="126" customWidth="1"/>
    <col min="14084" max="14084" width="14.42578125" style="126" customWidth="1"/>
    <col min="14085" max="14085" width="16.85546875" style="126" customWidth="1"/>
    <col min="14086" max="14086" width="14.85546875" style="126" customWidth="1"/>
    <col min="14087" max="14088" width="11.42578125" style="126" customWidth="1"/>
    <col min="14089" max="14089" width="15" style="126" customWidth="1"/>
    <col min="14090" max="14333" width="9.5703125" style="126"/>
    <col min="14334" max="14334" width="3.85546875" style="126" customWidth="1"/>
    <col min="14335" max="14335" width="9" style="126" customWidth="1"/>
    <col min="14336" max="14336" width="36.5703125" style="126" customWidth="1"/>
    <col min="14337" max="14337" width="5.5703125" style="126" customWidth="1"/>
    <col min="14338" max="14338" width="9.42578125" style="126" customWidth="1"/>
    <col min="14339" max="14339" width="12.85546875" style="126" customWidth="1"/>
    <col min="14340" max="14340" width="14.42578125" style="126" customWidth="1"/>
    <col min="14341" max="14341" width="16.85546875" style="126" customWidth="1"/>
    <col min="14342" max="14342" width="14.85546875" style="126" customWidth="1"/>
    <col min="14343" max="14344" width="11.42578125" style="126" customWidth="1"/>
    <col min="14345" max="14345" width="15" style="126" customWidth="1"/>
    <col min="14346" max="14589" width="9.5703125" style="126"/>
    <col min="14590" max="14590" width="3.85546875" style="126" customWidth="1"/>
    <col min="14591" max="14591" width="9" style="126" customWidth="1"/>
    <col min="14592" max="14592" width="36.5703125" style="126" customWidth="1"/>
    <col min="14593" max="14593" width="5.5703125" style="126" customWidth="1"/>
    <col min="14594" max="14594" width="9.42578125" style="126" customWidth="1"/>
    <col min="14595" max="14595" width="12.85546875" style="126" customWidth="1"/>
    <col min="14596" max="14596" width="14.42578125" style="126" customWidth="1"/>
    <col min="14597" max="14597" width="16.85546875" style="126" customWidth="1"/>
    <col min="14598" max="14598" width="14.85546875" style="126" customWidth="1"/>
    <col min="14599" max="14600" width="11.42578125" style="126" customWidth="1"/>
    <col min="14601" max="14601" width="15" style="126" customWidth="1"/>
    <col min="14602" max="14845" width="9.5703125" style="126"/>
    <col min="14846" max="14846" width="3.85546875" style="126" customWidth="1"/>
    <col min="14847" max="14847" width="9" style="126" customWidth="1"/>
    <col min="14848" max="14848" width="36.5703125" style="126" customWidth="1"/>
    <col min="14849" max="14849" width="5.5703125" style="126" customWidth="1"/>
    <col min="14850" max="14850" width="9.42578125" style="126" customWidth="1"/>
    <col min="14851" max="14851" width="12.85546875" style="126" customWidth="1"/>
    <col min="14852" max="14852" width="14.42578125" style="126" customWidth="1"/>
    <col min="14853" max="14853" width="16.85546875" style="126" customWidth="1"/>
    <col min="14854" max="14854" width="14.85546875" style="126" customWidth="1"/>
    <col min="14855" max="14856" width="11.42578125" style="126" customWidth="1"/>
    <col min="14857" max="14857" width="15" style="126" customWidth="1"/>
    <col min="14858" max="15101" width="9.5703125" style="126"/>
    <col min="15102" max="15102" width="3.85546875" style="126" customWidth="1"/>
    <col min="15103" max="15103" width="9" style="126" customWidth="1"/>
    <col min="15104" max="15104" width="36.5703125" style="126" customWidth="1"/>
    <col min="15105" max="15105" width="5.5703125" style="126" customWidth="1"/>
    <col min="15106" max="15106" width="9.42578125" style="126" customWidth="1"/>
    <col min="15107" max="15107" width="12.85546875" style="126" customWidth="1"/>
    <col min="15108" max="15108" width="14.42578125" style="126" customWidth="1"/>
    <col min="15109" max="15109" width="16.85546875" style="126" customWidth="1"/>
    <col min="15110" max="15110" width="14.85546875" style="126" customWidth="1"/>
    <col min="15111" max="15112" width="11.42578125" style="126" customWidth="1"/>
    <col min="15113" max="15113" width="15" style="126" customWidth="1"/>
    <col min="15114" max="15357" width="9.5703125" style="126"/>
    <col min="15358" max="15358" width="3.85546875" style="126" customWidth="1"/>
    <col min="15359" max="15359" width="9" style="126" customWidth="1"/>
    <col min="15360" max="15360" width="36.5703125" style="126" customWidth="1"/>
    <col min="15361" max="15361" width="5.5703125" style="126" customWidth="1"/>
    <col min="15362" max="15362" width="9.42578125" style="126" customWidth="1"/>
    <col min="15363" max="15363" width="12.85546875" style="126" customWidth="1"/>
    <col min="15364" max="15364" width="14.42578125" style="126" customWidth="1"/>
    <col min="15365" max="15365" width="16.85546875" style="126" customWidth="1"/>
    <col min="15366" max="15366" width="14.85546875" style="126" customWidth="1"/>
    <col min="15367" max="15368" width="11.42578125" style="126" customWidth="1"/>
    <col min="15369" max="15369" width="15" style="126" customWidth="1"/>
    <col min="15370" max="15613" width="9.5703125" style="126"/>
    <col min="15614" max="15614" width="3.85546875" style="126" customWidth="1"/>
    <col min="15615" max="15615" width="9" style="126" customWidth="1"/>
    <col min="15616" max="15616" width="36.5703125" style="126" customWidth="1"/>
    <col min="15617" max="15617" width="5.5703125" style="126" customWidth="1"/>
    <col min="15618" max="15618" width="9.42578125" style="126" customWidth="1"/>
    <col min="15619" max="15619" width="12.85546875" style="126" customWidth="1"/>
    <col min="15620" max="15620" width="14.42578125" style="126" customWidth="1"/>
    <col min="15621" max="15621" width="16.85546875" style="126" customWidth="1"/>
    <col min="15622" max="15622" width="14.85546875" style="126" customWidth="1"/>
    <col min="15623" max="15624" width="11.42578125" style="126" customWidth="1"/>
    <col min="15625" max="15625" width="15" style="126" customWidth="1"/>
    <col min="15626" max="15869" width="9.5703125" style="126"/>
    <col min="15870" max="15870" width="3.85546875" style="126" customWidth="1"/>
    <col min="15871" max="15871" width="9" style="126" customWidth="1"/>
    <col min="15872" max="15872" width="36.5703125" style="126" customWidth="1"/>
    <col min="15873" max="15873" width="5.5703125" style="126" customWidth="1"/>
    <col min="15874" max="15874" width="9.42578125" style="126" customWidth="1"/>
    <col min="15875" max="15875" width="12.85546875" style="126" customWidth="1"/>
    <col min="15876" max="15876" width="14.42578125" style="126" customWidth="1"/>
    <col min="15877" max="15877" width="16.85546875" style="126" customWidth="1"/>
    <col min="15878" max="15878" width="14.85546875" style="126" customWidth="1"/>
    <col min="15879" max="15880" width="11.42578125" style="126" customWidth="1"/>
    <col min="15881" max="15881" width="15" style="126" customWidth="1"/>
    <col min="15882" max="16125" width="9.5703125" style="126"/>
    <col min="16126" max="16126" width="3.85546875" style="126" customWidth="1"/>
    <col min="16127" max="16127" width="9" style="126" customWidth="1"/>
    <col min="16128" max="16128" width="36.5703125" style="126" customWidth="1"/>
    <col min="16129" max="16129" width="5.5703125" style="126" customWidth="1"/>
    <col min="16130" max="16130" width="9.42578125" style="126" customWidth="1"/>
    <col min="16131" max="16131" width="12.85546875" style="126" customWidth="1"/>
    <col min="16132" max="16132" width="14.42578125" style="126" customWidth="1"/>
    <col min="16133" max="16133" width="16.85546875" style="126" customWidth="1"/>
    <col min="16134" max="16134" width="14.85546875" style="126" customWidth="1"/>
    <col min="16135" max="16136" width="11.42578125" style="126" customWidth="1"/>
    <col min="16137" max="16137" width="15" style="126" customWidth="1"/>
    <col min="16138" max="16384" width="9.5703125" style="126"/>
  </cols>
  <sheetData>
    <row r="1" spans="1:9" ht="12.75">
      <c r="A1" s="38" t="s">
        <v>41</v>
      </c>
      <c r="B1" s="38" t="s">
        <v>42</v>
      </c>
      <c r="C1" s="38" t="s">
        <v>43</v>
      </c>
      <c r="D1" s="39" t="s">
        <v>17</v>
      </c>
      <c r="E1" s="40" t="s">
        <v>44</v>
      </c>
      <c r="F1" s="40" t="s">
        <v>45</v>
      </c>
    </row>
    <row r="2" spans="1:9" ht="13.5" thickBot="1">
      <c r="A2" s="41"/>
      <c r="B2" s="41"/>
      <c r="C2" s="41" t="s">
        <v>46</v>
      </c>
      <c r="D2" s="42"/>
      <c r="E2" s="43" t="s">
        <v>47</v>
      </c>
      <c r="F2" s="43" t="s">
        <v>48</v>
      </c>
    </row>
    <row r="3" spans="1:9" ht="12.75">
      <c r="A3" s="159"/>
      <c r="B3" s="159"/>
      <c r="C3" s="159"/>
      <c r="D3" s="160"/>
      <c r="E3" s="161"/>
      <c r="F3" s="161"/>
    </row>
    <row r="4" spans="1:9" ht="12.75">
      <c r="A4" s="120" t="s">
        <v>115</v>
      </c>
      <c r="B4" s="121" t="s">
        <v>80</v>
      </c>
      <c r="C4" s="122"/>
    </row>
    <row r="5" spans="1:9">
      <c r="B5" s="128"/>
      <c r="C5" s="122"/>
      <c r="G5" s="129"/>
      <c r="H5" s="130"/>
    </row>
    <row r="6" spans="1:9">
      <c r="A6" s="127">
        <v>1</v>
      </c>
      <c r="B6" s="131" t="s">
        <v>83</v>
      </c>
      <c r="C6" s="122"/>
      <c r="G6" s="132"/>
      <c r="H6" s="130"/>
    </row>
    <row r="7" spans="1:9" ht="22.5">
      <c r="B7" s="131" t="s">
        <v>81</v>
      </c>
      <c r="C7" s="122" t="s">
        <v>9</v>
      </c>
      <c r="D7" s="122">
        <v>5</v>
      </c>
      <c r="F7" s="122">
        <f>+D7*E7</f>
        <v>0</v>
      </c>
      <c r="G7" s="132"/>
      <c r="H7" s="130"/>
    </row>
    <row r="8" spans="1:9">
      <c r="B8" s="131" t="s">
        <v>82</v>
      </c>
      <c r="C8" s="122" t="s">
        <v>32</v>
      </c>
      <c r="D8" s="122">
        <v>1</v>
      </c>
      <c r="F8" s="122">
        <f>+D8*E8</f>
        <v>0</v>
      </c>
      <c r="G8" s="132"/>
      <c r="H8" s="130"/>
    </row>
    <row r="9" spans="1:9">
      <c r="B9" s="133"/>
      <c r="C9" s="122"/>
      <c r="G9" s="132"/>
      <c r="H9" s="130"/>
    </row>
    <row r="10" spans="1:9" ht="22.5">
      <c r="A10" s="127">
        <f>+A6+1</f>
        <v>2</v>
      </c>
      <c r="B10" s="131" t="s">
        <v>28</v>
      </c>
      <c r="C10" s="122"/>
      <c r="G10" s="132"/>
      <c r="H10" s="130"/>
    </row>
    <row r="11" spans="1:9" ht="15.6" customHeight="1">
      <c r="B11" s="131" t="s">
        <v>29</v>
      </c>
      <c r="C11" s="134" t="s">
        <v>8</v>
      </c>
      <c r="D11" s="122">
        <f>3*2*0.8*4</f>
        <v>19.200000000000003</v>
      </c>
      <c r="E11" s="135"/>
      <c r="F11" s="135">
        <f>D11*E11</f>
        <v>0</v>
      </c>
      <c r="G11" s="136" t="s">
        <v>6</v>
      </c>
      <c r="H11" s="137" t="s">
        <v>7</v>
      </c>
    </row>
    <row r="12" spans="1:9">
      <c r="B12" s="138" t="s">
        <v>30</v>
      </c>
      <c r="C12" s="139" t="s">
        <v>8</v>
      </c>
      <c r="D12" s="122">
        <f>15*0.3+4*1*2</f>
        <v>12.5</v>
      </c>
      <c r="F12" s="122">
        <f>+D12*E12</f>
        <v>0</v>
      </c>
      <c r="G12" s="140"/>
      <c r="H12" s="141"/>
    </row>
    <row r="13" spans="1:9" s="163" customFormat="1">
      <c r="A13" s="204"/>
      <c r="B13" s="205" t="s">
        <v>124</v>
      </c>
      <c r="C13" s="206" t="s">
        <v>8</v>
      </c>
      <c r="D13" s="164">
        <f>20*0.3*0.1+10*1.2*0.05</f>
        <v>1.2000000000000002</v>
      </c>
      <c r="E13" s="164"/>
      <c r="F13" s="164">
        <f>+D13*E13</f>
        <v>0</v>
      </c>
      <c r="G13" s="207"/>
      <c r="H13" s="208"/>
      <c r="I13" s="209"/>
    </row>
    <row r="14" spans="1:9">
      <c r="B14" s="138"/>
      <c r="C14" s="139"/>
      <c r="G14" s="140"/>
      <c r="H14" s="141"/>
    </row>
    <row r="15" spans="1:9" ht="22.5">
      <c r="A15" s="127">
        <f>+A10+1</f>
        <v>3</v>
      </c>
      <c r="B15" s="138" t="s">
        <v>40</v>
      </c>
      <c r="C15" s="139"/>
      <c r="G15" s="140"/>
      <c r="H15" s="141"/>
    </row>
    <row r="16" spans="1:9" ht="33.75">
      <c r="B16" s="138" t="s">
        <v>84</v>
      </c>
      <c r="C16" s="139" t="s">
        <v>8</v>
      </c>
      <c r="D16" s="122">
        <f>(6+8)/2*2+(19+4)/2*0.6</f>
        <v>20.9</v>
      </c>
      <c r="F16" s="122">
        <f>+D16*E16</f>
        <v>0</v>
      </c>
      <c r="G16" s="140"/>
      <c r="H16" s="141"/>
    </row>
    <row r="17" spans="1:8" ht="22.5">
      <c r="B17" s="138" t="s">
        <v>85</v>
      </c>
      <c r="C17" s="139" t="s">
        <v>13</v>
      </c>
      <c r="D17" s="122">
        <v>24</v>
      </c>
      <c r="F17" s="122">
        <f>+D17*E17</f>
        <v>0</v>
      </c>
      <c r="G17" s="140"/>
      <c r="H17" s="141"/>
    </row>
    <row r="18" spans="1:8">
      <c r="B18" s="138" t="s">
        <v>31</v>
      </c>
      <c r="C18" s="139" t="s">
        <v>32</v>
      </c>
      <c r="D18" s="122">
        <v>10</v>
      </c>
      <c r="F18" s="122">
        <f>+D18*E18</f>
        <v>0</v>
      </c>
      <c r="G18" s="140"/>
      <c r="H18" s="141"/>
    </row>
    <row r="19" spans="1:8">
      <c r="B19" s="138"/>
      <c r="C19" s="139"/>
      <c r="G19" s="140"/>
      <c r="H19" s="141"/>
    </row>
    <row r="20" spans="1:8" ht="22.5">
      <c r="A20" s="127">
        <f>+A15+1</f>
        <v>4</v>
      </c>
      <c r="B20" s="142" t="s">
        <v>86</v>
      </c>
      <c r="C20" s="126" t="s">
        <v>8</v>
      </c>
      <c r="D20" s="122">
        <f>+(40+90)/2*1.6</f>
        <v>104</v>
      </c>
    </row>
    <row r="21" spans="1:8" ht="33.75">
      <c r="B21" s="143" t="s">
        <v>118</v>
      </c>
      <c r="C21" s="126" t="s">
        <v>8</v>
      </c>
      <c r="D21" s="122">
        <f>1*4*2+2*4</f>
        <v>16</v>
      </c>
      <c r="F21" s="122">
        <f>+D21*E21</f>
        <v>0</v>
      </c>
    </row>
    <row r="22" spans="1:8">
      <c r="B22" s="143" t="s">
        <v>87</v>
      </c>
      <c r="C22" s="126" t="s">
        <v>8</v>
      </c>
      <c r="D22" s="122">
        <f>+D20-D21</f>
        <v>88</v>
      </c>
      <c r="F22" s="122">
        <f>+D22*E22</f>
        <v>0</v>
      </c>
    </row>
    <row r="23" spans="1:8">
      <c r="B23" s="143"/>
    </row>
    <row r="24" spans="1:8">
      <c r="A24" s="127">
        <f>+A20+1</f>
        <v>5</v>
      </c>
      <c r="B24" s="143" t="s">
        <v>33</v>
      </c>
    </row>
    <row r="25" spans="1:8">
      <c r="B25" s="143" t="s">
        <v>34</v>
      </c>
      <c r="C25" s="126" t="s">
        <v>9</v>
      </c>
      <c r="D25" s="122">
        <v>20</v>
      </c>
      <c r="F25" s="122">
        <f>+D25*E25</f>
        <v>0</v>
      </c>
    </row>
    <row r="26" spans="1:8" ht="22.5">
      <c r="B26" s="143" t="s">
        <v>35</v>
      </c>
      <c r="C26" s="126" t="s">
        <v>8</v>
      </c>
      <c r="D26" s="122">
        <f>10*0.3+12*0.3</f>
        <v>6.6</v>
      </c>
      <c r="F26" s="122">
        <f>+D26*E26</f>
        <v>0</v>
      </c>
    </row>
    <row r="27" spans="1:8">
      <c r="G27" s="144"/>
    </row>
    <row r="28" spans="1:8" ht="22.5">
      <c r="A28" s="127">
        <f>+A24+1</f>
        <v>6</v>
      </c>
      <c r="B28" s="142" t="s">
        <v>18</v>
      </c>
      <c r="D28" s="126"/>
      <c r="E28" s="126"/>
      <c r="F28" s="126"/>
      <c r="G28" s="144"/>
    </row>
    <row r="29" spans="1:8">
      <c r="B29" s="142" t="s">
        <v>88</v>
      </c>
      <c r="C29" s="126" t="s">
        <v>13</v>
      </c>
      <c r="D29" s="126">
        <f>2.1+4.3+4.7+1.7+1.2</f>
        <v>14</v>
      </c>
      <c r="E29" s="126"/>
      <c r="F29" s="126"/>
      <c r="G29" s="144"/>
    </row>
    <row r="30" spans="1:8">
      <c r="B30" s="142" t="s">
        <v>89</v>
      </c>
      <c r="C30" s="126" t="s">
        <v>8</v>
      </c>
      <c r="D30" s="122">
        <v>6.4</v>
      </c>
      <c r="F30" s="122">
        <f>+D30*E30</f>
        <v>0</v>
      </c>
      <c r="G30" s="144"/>
    </row>
    <row r="31" spans="1:8">
      <c r="B31" s="142" t="s">
        <v>19</v>
      </c>
      <c r="C31" s="126" t="s">
        <v>9</v>
      </c>
      <c r="D31" s="122">
        <f>0.8*D29</f>
        <v>11.200000000000001</v>
      </c>
      <c r="F31" s="122">
        <f>+D31*E31</f>
        <v>0</v>
      </c>
      <c r="G31" s="144"/>
    </row>
    <row r="32" spans="1:8">
      <c r="B32" s="142" t="s">
        <v>91</v>
      </c>
      <c r="C32" s="126" t="s">
        <v>20</v>
      </c>
      <c r="D32" s="122">
        <v>287</v>
      </c>
      <c r="F32" s="122">
        <f>+D32*E32</f>
        <v>0</v>
      </c>
      <c r="G32" s="144"/>
    </row>
    <row r="33" spans="1:7">
      <c r="G33" s="144"/>
    </row>
    <row r="34" spans="1:7">
      <c r="A34" s="127">
        <f>+A28+1</f>
        <v>7</v>
      </c>
      <c r="B34" s="142" t="s">
        <v>21</v>
      </c>
      <c r="G34" s="144"/>
    </row>
    <row r="35" spans="1:7">
      <c r="B35" s="142" t="s">
        <v>88</v>
      </c>
      <c r="C35" s="126" t="s">
        <v>13</v>
      </c>
      <c r="D35" s="122">
        <f>8+1.9+1.4+1.9</f>
        <v>13.200000000000001</v>
      </c>
      <c r="G35" s="144"/>
    </row>
    <row r="36" spans="1:7">
      <c r="B36" s="142" t="s">
        <v>90</v>
      </c>
      <c r="C36" s="126" t="s">
        <v>8</v>
      </c>
      <c r="D36" s="126">
        <v>16.91</v>
      </c>
      <c r="F36" s="122">
        <f>+D36*E36</f>
        <v>0</v>
      </c>
      <c r="G36" s="144"/>
    </row>
    <row r="37" spans="1:7">
      <c r="B37" s="142" t="s">
        <v>19</v>
      </c>
      <c r="C37" s="126" t="s">
        <v>9</v>
      </c>
      <c r="D37" s="122">
        <f>1.5*2*D35</f>
        <v>39.6</v>
      </c>
      <c r="F37" s="122">
        <f>+D37*E37</f>
        <v>0</v>
      </c>
      <c r="G37" s="144"/>
    </row>
    <row r="38" spans="1:7">
      <c r="B38" s="142" t="s">
        <v>91</v>
      </c>
      <c r="C38" s="126" t="s">
        <v>20</v>
      </c>
      <c r="D38" s="122">
        <v>1550</v>
      </c>
      <c r="F38" s="122">
        <f>+D38*E38</f>
        <v>0</v>
      </c>
      <c r="G38" s="144"/>
    </row>
    <row r="39" spans="1:7">
      <c r="G39" s="144"/>
    </row>
    <row r="40" spans="1:7">
      <c r="A40" s="127">
        <f>+A34+1</f>
        <v>8</v>
      </c>
      <c r="B40" s="142" t="s">
        <v>22</v>
      </c>
      <c r="G40" s="144"/>
    </row>
    <row r="41" spans="1:7">
      <c r="B41" s="142" t="s">
        <v>89</v>
      </c>
      <c r="C41" s="126" t="s">
        <v>8</v>
      </c>
      <c r="D41" s="122">
        <v>40</v>
      </c>
      <c r="F41" s="122">
        <f>+D41*E41</f>
        <v>0</v>
      </c>
      <c r="G41" s="144"/>
    </row>
    <row r="42" spans="1:7">
      <c r="B42" s="142" t="s">
        <v>93</v>
      </c>
      <c r="C42" s="126" t="s">
        <v>9</v>
      </c>
      <c r="D42" s="122">
        <v>22</v>
      </c>
      <c r="F42" s="122">
        <f>+D42*E42</f>
        <v>0</v>
      </c>
      <c r="G42" s="144"/>
    </row>
    <row r="43" spans="1:7">
      <c r="B43" s="142" t="s">
        <v>92</v>
      </c>
      <c r="C43" s="126" t="s">
        <v>9</v>
      </c>
      <c r="D43" s="122">
        <f>20*0.4+6*0.12*2+6*0.3*2+0.5*6*2</f>
        <v>19.04</v>
      </c>
      <c r="F43" s="122">
        <f>+D43*E43</f>
        <v>0</v>
      </c>
      <c r="G43" s="144"/>
    </row>
    <row r="44" spans="1:7">
      <c r="B44" s="142" t="s">
        <v>91</v>
      </c>
      <c r="C44" s="126" t="s">
        <v>20</v>
      </c>
      <c r="D44" s="122">
        <v>4788</v>
      </c>
      <c r="F44" s="122">
        <f>+D44*E44</f>
        <v>0</v>
      </c>
      <c r="G44" s="144"/>
    </row>
    <row r="45" spans="1:7">
      <c r="B45" s="142" t="s">
        <v>94</v>
      </c>
      <c r="C45" s="126" t="s">
        <v>13</v>
      </c>
      <c r="D45" s="122">
        <v>12</v>
      </c>
      <c r="F45" s="122">
        <f>+D45*E45</f>
        <v>0</v>
      </c>
      <c r="G45" s="144"/>
    </row>
    <row r="46" spans="1:7">
      <c r="G46" s="144"/>
    </row>
    <row r="47" spans="1:7">
      <c r="A47" s="127">
        <f>+A40+1</f>
        <v>9</v>
      </c>
      <c r="B47" s="142" t="s">
        <v>36</v>
      </c>
      <c r="G47" s="144"/>
    </row>
    <row r="48" spans="1:7">
      <c r="B48" s="142" t="s">
        <v>15</v>
      </c>
      <c r="C48" s="126" t="s">
        <v>8</v>
      </c>
      <c r="D48" s="122">
        <f>6*0.6*2</f>
        <v>7.1999999999999993</v>
      </c>
      <c r="F48" s="122">
        <f t="shared" ref="F48:F51" si="0">+D48*E48</f>
        <v>0</v>
      </c>
      <c r="G48" s="144"/>
    </row>
    <row r="49" spans="1:9">
      <c r="B49" s="142" t="s">
        <v>16</v>
      </c>
      <c r="C49" s="126" t="s">
        <v>8</v>
      </c>
      <c r="D49" s="122">
        <f>+D48</f>
        <v>7.1999999999999993</v>
      </c>
      <c r="F49" s="122">
        <f t="shared" si="0"/>
        <v>0</v>
      </c>
      <c r="G49" s="144"/>
    </row>
    <row r="50" spans="1:9">
      <c r="B50" s="142" t="s">
        <v>89</v>
      </c>
      <c r="C50" s="126" t="s">
        <v>9</v>
      </c>
      <c r="D50" s="122">
        <f>6*0.25*2</f>
        <v>3</v>
      </c>
      <c r="F50" s="122">
        <f t="shared" si="0"/>
        <v>0</v>
      </c>
      <c r="G50" s="144"/>
    </row>
    <row r="51" spans="1:9">
      <c r="B51" s="142" t="s">
        <v>92</v>
      </c>
      <c r="C51" s="126" t="s">
        <v>9</v>
      </c>
      <c r="D51" s="122">
        <f>6*0.3*2</f>
        <v>3.5999999999999996</v>
      </c>
      <c r="F51" s="122">
        <f t="shared" si="0"/>
        <v>0</v>
      </c>
      <c r="G51" s="144"/>
    </row>
    <row r="52" spans="1:9">
      <c r="G52" s="144"/>
    </row>
    <row r="53" spans="1:9">
      <c r="A53" s="127">
        <f>+A47+1</f>
        <v>10</v>
      </c>
      <c r="B53" s="142" t="s">
        <v>23</v>
      </c>
      <c r="G53" s="144"/>
    </row>
    <row r="54" spans="1:9">
      <c r="B54" s="142" t="s">
        <v>24</v>
      </c>
      <c r="C54" s="126" t="s">
        <v>13</v>
      </c>
      <c r="D54" s="122">
        <f>9+7</f>
        <v>16</v>
      </c>
      <c r="F54" s="122">
        <f>+D54*E54</f>
        <v>0</v>
      </c>
      <c r="G54" s="144"/>
    </row>
    <row r="55" spans="1:9">
      <c r="B55" s="142" t="s">
        <v>25</v>
      </c>
      <c r="C55" s="126" t="s">
        <v>13</v>
      </c>
      <c r="D55" s="122">
        <f>+D54</f>
        <v>16</v>
      </c>
      <c r="F55" s="122">
        <f>+D55*E55</f>
        <v>0</v>
      </c>
      <c r="G55" s="144"/>
    </row>
    <row r="56" spans="1:9">
      <c r="G56" s="144"/>
    </row>
    <row r="57" spans="1:9">
      <c r="A57" s="127">
        <f>+A53+1</f>
        <v>11</v>
      </c>
      <c r="B57" s="142" t="s">
        <v>37</v>
      </c>
      <c r="G57" s="144"/>
    </row>
    <row r="58" spans="1:9">
      <c r="B58" s="142" t="s">
        <v>38</v>
      </c>
      <c r="C58" s="126" t="s">
        <v>8</v>
      </c>
      <c r="D58" s="122">
        <f>+D21</f>
        <v>16</v>
      </c>
      <c r="F58" s="122">
        <f>+D58*E58</f>
        <v>0</v>
      </c>
      <c r="G58" s="144"/>
    </row>
    <row r="59" spans="1:9">
      <c r="B59" s="142" t="s">
        <v>39</v>
      </c>
      <c r="C59" s="126" t="s">
        <v>8</v>
      </c>
      <c r="D59" s="122">
        <f>1.5*D35</f>
        <v>19.8</v>
      </c>
      <c r="F59" s="122">
        <f>+D59*E59</f>
        <v>0</v>
      </c>
      <c r="G59" s="144"/>
    </row>
    <row r="60" spans="1:9">
      <c r="G60" s="144"/>
    </row>
    <row r="61" spans="1:9" ht="22.5">
      <c r="A61" s="127">
        <f>+A57+1</f>
        <v>12</v>
      </c>
      <c r="B61" s="142" t="s">
        <v>104</v>
      </c>
      <c r="C61" s="126" t="s">
        <v>13</v>
      </c>
      <c r="D61" s="122">
        <v>12</v>
      </c>
      <c r="F61" s="122">
        <f>+D61*E61</f>
        <v>0</v>
      </c>
      <c r="G61" s="144"/>
    </row>
    <row r="62" spans="1:9">
      <c r="G62" s="144"/>
    </row>
    <row r="63" spans="1:9" s="212" customFormat="1" ht="67.5">
      <c r="A63" s="210">
        <v>13</v>
      </c>
      <c r="B63" s="211" t="s">
        <v>125</v>
      </c>
      <c r="C63" s="212" t="s">
        <v>9</v>
      </c>
      <c r="D63" s="213">
        <v>55</v>
      </c>
      <c r="E63" s="213"/>
      <c r="F63" s="213">
        <f t="shared" ref="F63:F69" si="1">+D63*E63</f>
        <v>0</v>
      </c>
      <c r="G63" s="214"/>
      <c r="H63" s="215"/>
      <c r="I63" s="216"/>
    </row>
    <row r="64" spans="1:9">
      <c r="G64" s="144"/>
    </row>
    <row r="65" spans="1:7" ht="22.5">
      <c r="A65" s="127">
        <v>14</v>
      </c>
      <c r="B65" s="142" t="s">
        <v>114</v>
      </c>
      <c r="C65" s="126" t="s">
        <v>9</v>
      </c>
      <c r="D65" s="122">
        <v>95</v>
      </c>
      <c r="F65" s="122">
        <f t="shared" si="1"/>
        <v>0</v>
      </c>
      <c r="G65" s="144"/>
    </row>
    <row r="66" spans="1:7">
      <c r="F66" s="122">
        <f t="shared" si="1"/>
        <v>0</v>
      </c>
      <c r="G66" s="144"/>
    </row>
    <row r="67" spans="1:7">
      <c r="A67" s="127">
        <v>15</v>
      </c>
      <c r="B67" s="142" t="s">
        <v>127</v>
      </c>
      <c r="C67" s="126" t="s">
        <v>128</v>
      </c>
      <c r="D67" s="122">
        <v>20</v>
      </c>
      <c r="F67" s="122">
        <f t="shared" si="1"/>
        <v>0</v>
      </c>
      <c r="G67" s="144"/>
    </row>
    <row r="68" spans="1:7">
      <c r="F68" s="122">
        <f t="shared" si="1"/>
        <v>0</v>
      </c>
      <c r="G68" s="144"/>
    </row>
    <row r="69" spans="1:7">
      <c r="A69" s="127">
        <v>16</v>
      </c>
      <c r="B69" s="142" t="s">
        <v>129</v>
      </c>
      <c r="C69" s="126" t="s">
        <v>128</v>
      </c>
      <c r="D69" s="122">
        <v>50</v>
      </c>
      <c r="F69" s="122">
        <f t="shared" si="1"/>
        <v>0</v>
      </c>
      <c r="G69" s="144"/>
    </row>
    <row r="70" spans="1:7" ht="12" thickBot="1">
      <c r="A70" s="167"/>
      <c r="B70" s="168"/>
      <c r="C70" s="169"/>
      <c r="D70" s="170"/>
      <c r="E70" s="170"/>
      <c r="F70" s="170"/>
      <c r="G70" s="144"/>
    </row>
    <row r="71" spans="1:7" ht="12" thickTop="1">
      <c r="B71" s="143"/>
      <c r="E71" s="145"/>
      <c r="F71" s="146"/>
    </row>
    <row r="72" spans="1:7">
      <c r="B72" s="162" t="s">
        <v>119</v>
      </c>
      <c r="C72" s="163"/>
      <c r="D72" s="164"/>
      <c r="E72" s="165"/>
      <c r="F72" s="166">
        <f>SUM(F6:F71)</f>
        <v>0</v>
      </c>
    </row>
    <row r="73" spans="1:7">
      <c r="B73" s="143"/>
      <c r="E73" s="145"/>
      <c r="F73" s="146"/>
    </row>
    <row r="74" spans="1:7">
      <c r="B74" s="143"/>
    </row>
    <row r="75" spans="1:7">
      <c r="B75" s="143"/>
      <c r="C75" s="147"/>
      <c r="D75" s="141"/>
    </row>
    <row r="77" spans="1:7">
      <c r="B77" s="143"/>
    </row>
  </sheetData>
  <pageMargins left="0.7" right="0.7" top="0.75" bottom="0.75" header="0.3" footer="0.3"/>
  <pageSetup paperSize="9" orientation="portrait" r:id="rId1"/>
  <headerFooter>
    <oddHeader>&amp;C&amp;F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Zeros="0" topLeftCell="A29" zoomScaleNormal="100" workbookViewId="0">
      <selection activeCell="A35" sqref="A35:XFD35"/>
    </sheetView>
  </sheetViews>
  <sheetFormatPr defaultColWidth="9.5703125" defaultRowHeight="12.75"/>
  <cols>
    <col min="1" max="1" width="4.5703125" style="36" customWidth="1"/>
    <col min="2" max="2" width="36.7109375" style="17" customWidth="1"/>
    <col min="3" max="3" width="5.85546875" style="6" customWidth="1"/>
    <col min="4" max="4" width="8.140625" style="2" customWidth="1"/>
    <col min="5" max="5" width="11.42578125" style="2" customWidth="1"/>
    <col min="6" max="6" width="14.5703125" style="2" customWidth="1"/>
    <col min="7" max="7" width="20.5703125" style="3" hidden="1" customWidth="1"/>
    <col min="8" max="8" width="19" style="4" hidden="1" customWidth="1"/>
    <col min="9" max="9" width="13.42578125" style="5" hidden="1" customWidth="1"/>
    <col min="10" max="253" width="9.5703125" style="6"/>
    <col min="254" max="254" width="3.85546875" style="6" customWidth="1"/>
    <col min="255" max="255" width="9" style="6" customWidth="1"/>
    <col min="256" max="256" width="36.5703125" style="6" customWidth="1"/>
    <col min="257" max="257" width="5.5703125" style="6" customWidth="1"/>
    <col min="258" max="258" width="9.42578125" style="6" customWidth="1"/>
    <col min="259" max="259" width="12.85546875" style="6" customWidth="1"/>
    <col min="260" max="260" width="14.42578125" style="6" customWidth="1"/>
    <col min="261" max="261" width="16.85546875" style="6" customWidth="1"/>
    <col min="262" max="262" width="14.85546875" style="6" customWidth="1"/>
    <col min="263" max="264" width="11.42578125" style="6" customWidth="1"/>
    <col min="265" max="265" width="15" style="6" customWidth="1"/>
    <col min="266" max="509" width="9.5703125" style="6"/>
    <col min="510" max="510" width="3.85546875" style="6" customWidth="1"/>
    <col min="511" max="511" width="9" style="6" customWidth="1"/>
    <col min="512" max="512" width="36.5703125" style="6" customWidth="1"/>
    <col min="513" max="513" width="5.5703125" style="6" customWidth="1"/>
    <col min="514" max="514" width="9.42578125" style="6" customWidth="1"/>
    <col min="515" max="515" width="12.85546875" style="6" customWidth="1"/>
    <col min="516" max="516" width="14.42578125" style="6" customWidth="1"/>
    <col min="517" max="517" width="16.85546875" style="6" customWidth="1"/>
    <col min="518" max="518" width="14.85546875" style="6" customWidth="1"/>
    <col min="519" max="520" width="11.42578125" style="6" customWidth="1"/>
    <col min="521" max="521" width="15" style="6" customWidth="1"/>
    <col min="522" max="765" width="9.5703125" style="6"/>
    <col min="766" max="766" width="3.85546875" style="6" customWidth="1"/>
    <col min="767" max="767" width="9" style="6" customWidth="1"/>
    <col min="768" max="768" width="36.5703125" style="6" customWidth="1"/>
    <col min="769" max="769" width="5.5703125" style="6" customWidth="1"/>
    <col min="770" max="770" width="9.42578125" style="6" customWidth="1"/>
    <col min="771" max="771" width="12.85546875" style="6" customWidth="1"/>
    <col min="772" max="772" width="14.42578125" style="6" customWidth="1"/>
    <col min="773" max="773" width="16.85546875" style="6" customWidth="1"/>
    <col min="774" max="774" width="14.85546875" style="6" customWidth="1"/>
    <col min="775" max="776" width="11.42578125" style="6" customWidth="1"/>
    <col min="777" max="777" width="15" style="6" customWidth="1"/>
    <col min="778" max="1021" width="9.5703125" style="6"/>
    <col min="1022" max="1022" width="3.85546875" style="6" customWidth="1"/>
    <col min="1023" max="1023" width="9" style="6" customWidth="1"/>
    <col min="1024" max="1024" width="36.5703125" style="6" customWidth="1"/>
    <col min="1025" max="1025" width="5.5703125" style="6" customWidth="1"/>
    <col min="1026" max="1026" width="9.42578125" style="6" customWidth="1"/>
    <col min="1027" max="1027" width="12.85546875" style="6" customWidth="1"/>
    <col min="1028" max="1028" width="14.42578125" style="6" customWidth="1"/>
    <col min="1029" max="1029" width="16.85546875" style="6" customWidth="1"/>
    <col min="1030" max="1030" width="14.85546875" style="6" customWidth="1"/>
    <col min="1031" max="1032" width="11.42578125" style="6" customWidth="1"/>
    <col min="1033" max="1033" width="15" style="6" customWidth="1"/>
    <col min="1034" max="1277" width="9.5703125" style="6"/>
    <col min="1278" max="1278" width="3.85546875" style="6" customWidth="1"/>
    <col min="1279" max="1279" width="9" style="6" customWidth="1"/>
    <col min="1280" max="1280" width="36.5703125" style="6" customWidth="1"/>
    <col min="1281" max="1281" width="5.5703125" style="6" customWidth="1"/>
    <col min="1282" max="1282" width="9.42578125" style="6" customWidth="1"/>
    <col min="1283" max="1283" width="12.85546875" style="6" customWidth="1"/>
    <col min="1284" max="1284" width="14.42578125" style="6" customWidth="1"/>
    <col min="1285" max="1285" width="16.85546875" style="6" customWidth="1"/>
    <col min="1286" max="1286" width="14.85546875" style="6" customWidth="1"/>
    <col min="1287" max="1288" width="11.42578125" style="6" customWidth="1"/>
    <col min="1289" max="1289" width="15" style="6" customWidth="1"/>
    <col min="1290" max="1533" width="9.5703125" style="6"/>
    <col min="1534" max="1534" width="3.85546875" style="6" customWidth="1"/>
    <col min="1535" max="1535" width="9" style="6" customWidth="1"/>
    <col min="1536" max="1536" width="36.5703125" style="6" customWidth="1"/>
    <col min="1537" max="1537" width="5.5703125" style="6" customWidth="1"/>
    <col min="1538" max="1538" width="9.42578125" style="6" customWidth="1"/>
    <col min="1539" max="1539" width="12.85546875" style="6" customWidth="1"/>
    <col min="1540" max="1540" width="14.42578125" style="6" customWidth="1"/>
    <col min="1541" max="1541" width="16.85546875" style="6" customWidth="1"/>
    <col min="1542" max="1542" width="14.85546875" style="6" customWidth="1"/>
    <col min="1543" max="1544" width="11.42578125" style="6" customWidth="1"/>
    <col min="1545" max="1545" width="15" style="6" customWidth="1"/>
    <col min="1546" max="1789" width="9.5703125" style="6"/>
    <col min="1790" max="1790" width="3.85546875" style="6" customWidth="1"/>
    <col min="1791" max="1791" width="9" style="6" customWidth="1"/>
    <col min="1792" max="1792" width="36.5703125" style="6" customWidth="1"/>
    <col min="1793" max="1793" width="5.5703125" style="6" customWidth="1"/>
    <col min="1794" max="1794" width="9.42578125" style="6" customWidth="1"/>
    <col min="1795" max="1795" width="12.85546875" style="6" customWidth="1"/>
    <col min="1796" max="1796" width="14.42578125" style="6" customWidth="1"/>
    <col min="1797" max="1797" width="16.85546875" style="6" customWidth="1"/>
    <col min="1798" max="1798" width="14.85546875" style="6" customWidth="1"/>
    <col min="1799" max="1800" width="11.42578125" style="6" customWidth="1"/>
    <col min="1801" max="1801" width="15" style="6" customWidth="1"/>
    <col min="1802" max="2045" width="9.5703125" style="6"/>
    <col min="2046" max="2046" width="3.85546875" style="6" customWidth="1"/>
    <col min="2047" max="2047" width="9" style="6" customWidth="1"/>
    <col min="2048" max="2048" width="36.5703125" style="6" customWidth="1"/>
    <col min="2049" max="2049" width="5.5703125" style="6" customWidth="1"/>
    <col min="2050" max="2050" width="9.42578125" style="6" customWidth="1"/>
    <col min="2051" max="2051" width="12.85546875" style="6" customWidth="1"/>
    <col min="2052" max="2052" width="14.42578125" style="6" customWidth="1"/>
    <col min="2053" max="2053" width="16.85546875" style="6" customWidth="1"/>
    <col min="2054" max="2054" width="14.85546875" style="6" customWidth="1"/>
    <col min="2055" max="2056" width="11.42578125" style="6" customWidth="1"/>
    <col min="2057" max="2057" width="15" style="6" customWidth="1"/>
    <col min="2058" max="2301" width="9.5703125" style="6"/>
    <col min="2302" max="2302" width="3.85546875" style="6" customWidth="1"/>
    <col min="2303" max="2303" width="9" style="6" customWidth="1"/>
    <col min="2304" max="2304" width="36.5703125" style="6" customWidth="1"/>
    <col min="2305" max="2305" width="5.5703125" style="6" customWidth="1"/>
    <col min="2306" max="2306" width="9.42578125" style="6" customWidth="1"/>
    <col min="2307" max="2307" width="12.85546875" style="6" customWidth="1"/>
    <col min="2308" max="2308" width="14.42578125" style="6" customWidth="1"/>
    <col min="2309" max="2309" width="16.85546875" style="6" customWidth="1"/>
    <col min="2310" max="2310" width="14.85546875" style="6" customWidth="1"/>
    <col min="2311" max="2312" width="11.42578125" style="6" customWidth="1"/>
    <col min="2313" max="2313" width="15" style="6" customWidth="1"/>
    <col min="2314" max="2557" width="9.5703125" style="6"/>
    <col min="2558" max="2558" width="3.85546875" style="6" customWidth="1"/>
    <col min="2559" max="2559" width="9" style="6" customWidth="1"/>
    <col min="2560" max="2560" width="36.5703125" style="6" customWidth="1"/>
    <col min="2561" max="2561" width="5.5703125" style="6" customWidth="1"/>
    <col min="2562" max="2562" width="9.42578125" style="6" customWidth="1"/>
    <col min="2563" max="2563" width="12.85546875" style="6" customWidth="1"/>
    <col min="2564" max="2564" width="14.42578125" style="6" customWidth="1"/>
    <col min="2565" max="2565" width="16.85546875" style="6" customWidth="1"/>
    <col min="2566" max="2566" width="14.85546875" style="6" customWidth="1"/>
    <col min="2567" max="2568" width="11.42578125" style="6" customWidth="1"/>
    <col min="2569" max="2569" width="15" style="6" customWidth="1"/>
    <col min="2570" max="2813" width="9.5703125" style="6"/>
    <col min="2814" max="2814" width="3.85546875" style="6" customWidth="1"/>
    <col min="2815" max="2815" width="9" style="6" customWidth="1"/>
    <col min="2816" max="2816" width="36.5703125" style="6" customWidth="1"/>
    <col min="2817" max="2817" width="5.5703125" style="6" customWidth="1"/>
    <col min="2818" max="2818" width="9.42578125" style="6" customWidth="1"/>
    <col min="2819" max="2819" width="12.85546875" style="6" customWidth="1"/>
    <col min="2820" max="2820" width="14.42578125" style="6" customWidth="1"/>
    <col min="2821" max="2821" width="16.85546875" style="6" customWidth="1"/>
    <col min="2822" max="2822" width="14.85546875" style="6" customWidth="1"/>
    <col min="2823" max="2824" width="11.42578125" style="6" customWidth="1"/>
    <col min="2825" max="2825" width="15" style="6" customWidth="1"/>
    <col min="2826" max="3069" width="9.5703125" style="6"/>
    <col min="3070" max="3070" width="3.85546875" style="6" customWidth="1"/>
    <col min="3071" max="3071" width="9" style="6" customWidth="1"/>
    <col min="3072" max="3072" width="36.5703125" style="6" customWidth="1"/>
    <col min="3073" max="3073" width="5.5703125" style="6" customWidth="1"/>
    <col min="3074" max="3074" width="9.42578125" style="6" customWidth="1"/>
    <col min="3075" max="3075" width="12.85546875" style="6" customWidth="1"/>
    <col min="3076" max="3076" width="14.42578125" style="6" customWidth="1"/>
    <col min="3077" max="3077" width="16.85546875" style="6" customWidth="1"/>
    <col min="3078" max="3078" width="14.85546875" style="6" customWidth="1"/>
    <col min="3079" max="3080" width="11.42578125" style="6" customWidth="1"/>
    <col min="3081" max="3081" width="15" style="6" customWidth="1"/>
    <col min="3082" max="3325" width="9.5703125" style="6"/>
    <col min="3326" max="3326" width="3.85546875" style="6" customWidth="1"/>
    <col min="3327" max="3327" width="9" style="6" customWidth="1"/>
    <col min="3328" max="3328" width="36.5703125" style="6" customWidth="1"/>
    <col min="3329" max="3329" width="5.5703125" style="6" customWidth="1"/>
    <col min="3330" max="3330" width="9.42578125" style="6" customWidth="1"/>
    <col min="3331" max="3331" width="12.85546875" style="6" customWidth="1"/>
    <col min="3332" max="3332" width="14.42578125" style="6" customWidth="1"/>
    <col min="3333" max="3333" width="16.85546875" style="6" customWidth="1"/>
    <col min="3334" max="3334" width="14.85546875" style="6" customWidth="1"/>
    <col min="3335" max="3336" width="11.42578125" style="6" customWidth="1"/>
    <col min="3337" max="3337" width="15" style="6" customWidth="1"/>
    <col min="3338" max="3581" width="9.5703125" style="6"/>
    <col min="3582" max="3582" width="3.85546875" style="6" customWidth="1"/>
    <col min="3583" max="3583" width="9" style="6" customWidth="1"/>
    <col min="3584" max="3584" width="36.5703125" style="6" customWidth="1"/>
    <col min="3585" max="3585" width="5.5703125" style="6" customWidth="1"/>
    <col min="3586" max="3586" width="9.42578125" style="6" customWidth="1"/>
    <col min="3587" max="3587" width="12.85546875" style="6" customWidth="1"/>
    <col min="3588" max="3588" width="14.42578125" style="6" customWidth="1"/>
    <col min="3589" max="3589" width="16.85546875" style="6" customWidth="1"/>
    <col min="3590" max="3590" width="14.85546875" style="6" customWidth="1"/>
    <col min="3591" max="3592" width="11.42578125" style="6" customWidth="1"/>
    <col min="3593" max="3593" width="15" style="6" customWidth="1"/>
    <col min="3594" max="3837" width="9.5703125" style="6"/>
    <col min="3838" max="3838" width="3.85546875" style="6" customWidth="1"/>
    <col min="3839" max="3839" width="9" style="6" customWidth="1"/>
    <col min="3840" max="3840" width="36.5703125" style="6" customWidth="1"/>
    <col min="3841" max="3841" width="5.5703125" style="6" customWidth="1"/>
    <col min="3842" max="3842" width="9.42578125" style="6" customWidth="1"/>
    <col min="3843" max="3843" width="12.85546875" style="6" customWidth="1"/>
    <col min="3844" max="3844" width="14.42578125" style="6" customWidth="1"/>
    <col min="3845" max="3845" width="16.85546875" style="6" customWidth="1"/>
    <col min="3846" max="3846" width="14.85546875" style="6" customWidth="1"/>
    <col min="3847" max="3848" width="11.42578125" style="6" customWidth="1"/>
    <col min="3849" max="3849" width="15" style="6" customWidth="1"/>
    <col min="3850" max="4093" width="9.5703125" style="6"/>
    <col min="4094" max="4094" width="3.85546875" style="6" customWidth="1"/>
    <col min="4095" max="4095" width="9" style="6" customWidth="1"/>
    <col min="4096" max="4096" width="36.5703125" style="6" customWidth="1"/>
    <col min="4097" max="4097" width="5.5703125" style="6" customWidth="1"/>
    <col min="4098" max="4098" width="9.42578125" style="6" customWidth="1"/>
    <col min="4099" max="4099" width="12.85546875" style="6" customWidth="1"/>
    <col min="4100" max="4100" width="14.42578125" style="6" customWidth="1"/>
    <col min="4101" max="4101" width="16.85546875" style="6" customWidth="1"/>
    <col min="4102" max="4102" width="14.85546875" style="6" customWidth="1"/>
    <col min="4103" max="4104" width="11.42578125" style="6" customWidth="1"/>
    <col min="4105" max="4105" width="15" style="6" customWidth="1"/>
    <col min="4106" max="4349" width="9.5703125" style="6"/>
    <col min="4350" max="4350" width="3.85546875" style="6" customWidth="1"/>
    <col min="4351" max="4351" width="9" style="6" customWidth="1"/>
    <col min="4352" max="4352" width="36.5703125" style="6" customWidth="1"/>
    <col min="4353" max="4353" width="5.5703125" style="6" customWidth="1"/>
    <col min="4354" max="4354" width="9.42578125" style="6" customWidth="1"/>
    <col min="4355" max="4355" width="12.85546875" style="6" customWidth="1"/>
    <col min="4356" max="4356" width="14.42578125" style="6" customWidth="1"/>
    <col min="4357" max="4357" width="16.85546875" style="6" customWidth="1"/>
    <col min="4358" max="4358" width="14.85546875" style="6" customWidth="1"/>
    <col min="4359" max="4360" width="11.42578125" style="6" customWidth="1"/>
    <col min="4361" max="4361" width="15" style="6" customWidth="1"/>
    <col min="4362" max="4605" width="9.5703125" style="6"/>
    <col min="4606" max="4606" width="3.85546875" style="6" customWidth="1"/>
    <col min="4607" max="4607" width="9" style="6" customWidth="1"/>
    <col min="4608" max="4608" width="36.5703125" style="6" customWidth="1"/>
    <col min="4609" max="4609" width="5.5703125" style="6" customWidth="1"/>
    <col min="4610" max="4610" width="9.42578125" style="6" customWidth="1"/>
    <col min="4611" max="4611" width="12.85546875" style="6" customWidth="1"/>
    <col min="4612" max="4612" width="14.42578125" style="6" customWidth="1"/>
    <col min="4613" max="4613" width="16.85546875" style="6" customWidth="1"/>
    <col min="4614" max="4614" width="14.85546875" style="6" customWidth="1"/>
    <col min="4615" max="4616" width="11.42578125" style="6" customWidth="1"/>
    <col min="4617" max="4617" width="15" style="6" customWidth="1"/>
    <col min="4618" max="4861" width="9.5703125" style="6"/>
    <col min="4862" max="4862" width="3.85546875" style="6" customWidth="1"/>
    <col min="4863" max="4863" width="9" style="6" customWidth="1"/>
    <col min="4864" max="4864" width="36.5703125" style="6" customWidth="1"/>
    <col min="4865" max="4865" width="5.5703125" style="6" customWidth="1"/>
    <col min="4866" max="4866" width="9.42578125" style="6" customWidth="1"/>
    <col min="4867" max="4867" width="12.85546875" style="6" customWidth="1"/>
    <col min="4868" max="4868" width="14.42578125" style="6" customWidth="1"/>
    <col min="4869" max="4869" width="16.85546875" style="6" customWidth="1"/>
    <col min="4870" max="4870" width="14.85546875" style="6" customWidth="1"/>
    <col min="4871" max="4872" width="11.42578125" style="6" customWidth="1"/>
    <col min="4873" max="4873" width="15" style="6" customWidth="1"/>
    <col min="4874" max="5117" width="9.5703125" style="6"/>
    <col min="5118" max="5118" width="3.85546875" style="6" customWidth="1"/>
    <col min="5119" max="5119" width="9" style="6" customWidth="1"/>
    <col min="5120" max="5120" width="36.5703125" style="6" customWidth="1"/>
    <col min="5121" max="5121" width="5.5703125" style="6" customWidth="1"/>
    <col min="5122" max="5122" width="9.42578125" style="6" customWidth="1"/>
    <col min="5123" max="5123" width="12.85546875" style="6" customWidth="1"/>
    <col min="5124" max="5124" width="14.42578125" style="6" customWidth="1"/>
    <col min="5125" max="5125" width="16.85546875" style="6" customWidth="1"/>
    <col min="5126" max="5126" width="14.85546875" style="6" customWidth="1"/>
    <col min="5127" max="5128" width="11.42578125" style="6" customWidth="1"/>
    <col min="5129" max="5129" width="15" style="6" customWidth="1"/>
    <col min="5130" max="5373" width="9.5703125" style="6"/>
    <col min="5374" max="5374" width="3.85546875" style="6" customWidth="1"/>
    <col min="5375" max="5375" width="9" style="6" customWidth="1"/>
    <col min="5376" max="5376" width="36.5703125" style="6" customWidth="1"/>
    <col min="5377" max="5377" width="5.5703125" style="6" customWidth="1"/>
    <col min="5378" max="5378" width="9.42578125" style="6" customWidth="1"/>
    <col min="5379" max="5379" width="12.85546875" style="6" customWidth="1"/>
    <col min="5380" max="5380" width="14.42578125" style="6" customWidth="1"/>
    <col min="5381" max="5381" width="16.85546875" style="6" customWidth="1"/>
    <col min="5382" max="5382" width="14.85546875" style="6" customWidth="1"/>
    <col min="5383" max="5384" width="11.42578125" style="6" customWidth="1"/>
    <col min="5385" max="5385" width="15" style="6" customWidth="1"/>
    <col min="5386" max="5629" width="9.5703125" style="6"/>
    <col min="5630" max="5630" width="3.85546875" style="6" customWidth="1"/>
    <col min="5631" max="5631" width="9" style="6" customWidth="1"/>
    <col min="5632" max="5632" width="36.5703125" style="6" customWidth="1"/>
    <col min="5633" max="5633" width="5.5703125" style="6" customWidth="1"/>
    <col min="5634" max="5634" width="9.42578125" style="6" customWidth="1"/>
    <col min="5635" max="5635" width="12.85546875" style="6" customWidth="1"/>
    <col min="5636" max="5636" width="14.42578125" style="6" customWidth="1"/>
    <col min="5637" max="5637" width="16.85546875" style="6" customWidth="1"/>
    <col min="5638" max="5638" width="14.85546875" style="6" customWidth="1"/>
    <col min="5639" max="5640" width="11.42578125" style="6" customWidth="1"/>
    <col min="5641" max="5641" width="15" style="6" customWidth="1"/>
    <col min="5642" max="5885" width="9.5703125" style="6"/>
    <col min="5886" max="5886" width="3.85546875" style="6" customWidth="1"/>
    <col min="5887" max="5887" width="9" style="6" customWidth="1"/>
    <col min="5888" max="5888" width="36.5703125" style="6" customWidth="1"/>
    <col min="5889" max="5889" width="5.5703125" style="6" customWidth="1"/>
    <col min="5890" max="5890" width="9.42578125" style="6" customWidth="1"/>
    <col min="5891" max="5891" width="12.85546875" style="6" customWidth="1"/>
    <col min="5892" max="5892" width="14.42578125" style="6" customWidth="1"/>
    <col min="5893" max="5893" width="16.85546875" style="6" customWidth="1"/>
    <col min="5894" max="5894" width="14.85546875" style="6" customWidth="1"/>
    <col min="5895" max="5896" width="11.42578125" style="6" customWidth="1"/>
    <col min="5897" max="5897" width="15" style="6" customWidth="1"/>
    <col min="5898" max="6141" width="9.5703125" style="6"/>
    <col min="6142" max="6142" width="3.85546875" style="6" customWidth="1"/>
    <col min="6143" max="6143" width="9" style="6" customWidth="1"/>
    <col min="6144" max="6144" width="36.5703125" style="6" customWidth="1"/>
    <col min="6145" max="6145" width="5.5703125" style="6" customWidth="1"/>
    <col min="6146" max="6146" width="9.42578125" style="6" customWidth="1"/>
    <col min="6147" max="6147" width="12.85546875" style="6" customWidth="1"/>
    <col min="6148" max="6148" width="14.42578125" style="6" customWidth="1"/>
    <col min="6149" max="6149" width="16.85546875" style="6" customWidth="1"/>
    <col min="6150" max="6150" width="14.85546875" style="6" customWidth="1"/>
    <col min="6151" max="6152" width="11.42578125" style="6" customWidth="1"/>
    <col min="6153" max="6153" width="15" style="6" customWidth="1"/>
    <col min="6154" max="6397" width="9.5703125" style="6"/>
    <col min="6398" max="6398" width="3.85546875" style="6" customWidth="1"/>
    <col min="6399" max="6399" width="9" style="6" customWidth="1"/>
    <col min="6400" max="6400" width="36.5703125" style="6" customWidth="1"/>
    <col min="6401" max="6401" width="5.5703125" style="6" customWidth="1"/>
    <col min="6402" max="6402" width="9.42578125" style="6" customWidth="1"/>
    <col min="6403" max="6403" width="12.85546875" style="6" customWidth="1"/>
    <col min="6404" max="6404" width="14.42578125" style="6" customWidth="1"/>
    <col min="6405" max="6405" width="16.85546875" style="6" customWidth="1"/>
    <col min="6406" max="6406" width="14.85546875" style="6" customWidth="1"/>
    <col min="6407" max="6408" width="11.42578125" style="6" customWidth="1"/>
    <col min="6409" max="6409" width="15" style="6" customWidth="1"/>
    <col min="6410" max="6653" width="9.5703125" style="6"/>
    <col min="6654" max="6654" width="3.85546875" style="6" customWidth="1"/>
    <col min="6655" max="6655" width="9" style="6" customWidth="1"/>
    <col min="6656" max="6656" width="36.5703125" style="6" customWidth="1"/>
    <col min="6657" max="6657" width="5.5703125" style="6" customWidth="1"/>
    <col min="6658" max="6658" width="9.42578125" style="6" customWidth="1"/>
    <col min="6659" max="6659" width="12.85546875" style="6" customWidth="1"/>
    <col min="6660" max="6660" width="14.42578125" style="6" customWidth="1"/>
    <col min="6661" max="6661" width="16.85546875" style="6" customWidth="1"/>
    <col min="6662" max="6662" width="14.85546875" style="6" customWidth="1"/>
    <col min="6663" max="6664" width="11.42578125" style="6" customWidth="1"/>
    <col min="6665" max="6665" width="15" style="6" customWidth="1"/>
    <col min="6666" max="6909" width="9.5703125" style="6"/>
    <col min="6910" max="6910" width="3.85546875" style="6" customWidth="1"/>
    <col min="6911" max="6911" width="9" style="6" customWidth="1"/>
    <col min="6912" max="6912" width="36.5703125" style="6" customWidth="1"/>
    <col min="6913" max="6913" width="5.5703125" style="6" customWidth="1"/>
    <col min="6914" max="6914" width="9.42578125" style="6" customWidth="1"/>
    <col min="6915" max="6915" width="12.85546875" style="6" customWidth="1"/>
    <col min="6916" max="6916" width="14.42578125" style="6" customWidth="1"/>
    <col min="6917" max="6917" width="16.85546875" style="6" customWidth="1"/>
    <col min="6918" max="6918" width="14.85546875" style="6" customWidth="1"/>
    <col min="6919" max="6920" width="11.42578125" style="6" customWidth="1"/>
    <col min="6921" max="6921" width="15" style="6" customWidth="1"/>
    <col min="6922" max="7165" width="9.5703125" style="6"/>
    <col min="7166" max="7166" width="3.85546875" style="6" customWidth="1"/>
    <col min="7167" max="7167" width="9" style="6" customWidth="1"/>
    <col min="7168" max="7168" width="36.5703125" style="6" customWidth="1"/>
    <col min="7169" max="7169" width="5.5703125" style="6" customWidth="1"/>
    <col min="7170" max="7170" width="9.42578125" style="6" customWidth="1"/>
    <col min="7171" max="7171" width="12.85546875" style="6" customWidth="1"/>
    <col min="7172" max="7172" width="14.42578125" style="6" customWidth="1"/>
    <col min="7173" max="7173" width="16.85546875" style="6" customWidth="1"/>
    <col min="7174" max="7174" width="14.85546875" style="6" customWidth="1"/>
    <col min="7175" max="7176" width="11.42578125" style="6" customWidth="1"/>
    <col min="7177" max="7177" width="15" style="6" customWidth="1"/>
    <col min="7178" max="7421" width="9.5703125" style="6"/>
    <col min="7422" max="7422" width="3.85546875" style="6" customWidth="1"/>
    <col min="7423" max="7423" width="9" style="6" customWidth="1"/>
    <col min="7424" max="7424" width="36.5703125" style="6" customWidth="1"/>
    <col min="7425" max="7425" width="5.5703125" style="6" customWidth="1"/>
    <col min="7426" max="7426" width="9.42578125" style="6" customWidth="1"/>
    <col min="7427" max="7427" width="12.85546875" style="6" customWidth="1"/>
    <col min="7428" max="7428" width="14.42578125" style="6" customWidth="1"/>
    <col min="7429" max="7429" width="16.85546875" style="6" customWidth="1"/>
    <col min="7430" max="7430" width="14.85546875" style="6" customWidth="1"/>
    <col min="7431" max="7432" width="11.42578125" style="6" customWidth="1"/>
    <col min="7433" max="7433" width="15" style="6" customWidth="1"/>
    <col min="7434" max="7677" width="9.5703125" style="6"/>
    <col min="7678" max="7678" width="3.85546875" style="6" customWidth="1"/>
    <col min="7679" max="7679" width="9" style="6" customWidth="1"/>
    <col min="7680" max="7680" width="36.5703125" style="6" customWidth="1"/>
    <col min="7681" max="7681" width="5.5703125" style="6" customWidth="1"/>
    <col min="7682" max="7682" width="9.42578125" style="6" customWidth="1"/>
    <col min="7683" max="7683" width="12.85546875" style="6" customWidth="1"/>
    <col min="7684" max="7684" width="14.42578125" style="6" customWidth="1"/>
    <col min="7685" max="7685" width="16.85546875" style="6" customWidth="1"/>
    <col min="7686" max="7686" width="14.85546875" style="6" customWidth="1"/>
    <col min="7687" max="7688" width="11.42578125" style="6" customWidth="1"/>
    <col min="7689" max="7689" width="15" style="6" customWidth="1"/>
    <col min="7690" max="7933" width="9.5703125" style="6"/>
    <col min="7934" max="7934" width="3.85546875" style="6" customWidth="1"/>
    <col min="7935" max="7935" width="9" style="6" customWidth="1"/>
    <col min="7936" max="7936" width="36.5703125" style="6" customWidth="1"/>
    <col min="7937" max="7937" width="5.5703125" style="6" customWidth="1"/>
    <col min="7938" max="7938" width="9.42578125" style="6" customWidth="1"/>
    <col min="7939" max="7939" width="12.85546875" style="6" customWidth="1"/>
    <col min="7940" max="7940" width="14.42578125" style="6" customWidth="1"/>
    <col min="7941" max="7941" width="16.85546875" style="6" customWidth="1"/>
    <col min="7942" max="7942" width="14.85546875" style="6" customWidth="1"/>
    <col min="7943" max="7944" width="11.42578125" style="6" customWidth="1"/>
    <col min="7945" max="7945" width="15" style="6" customWidth="1"/>
    <col min="7946" max="8189" width="9.5703125" style="6"/>
    <col min="8190" max="8190" width="3.85546875" style="6" customWidth="1"/>
    <col min="8191" max="8191" width="9" style="6" customWidth="1"/>
    <col min="8192" max="8192" width="36.5703125" style="6" customWidth="1"/>
    <col min="8193" max="8193" width="5.5703125" style="6" customWidth="1"/>
    <col min="8194" max="8194" width="9.42578125" style="6" customWidth="1"/>
    <col min="8195" max="8195" width="12.85546875" style="6" customWidth="1"/>
    <col min="8196" max="8196" width="14.42578125" style="6" customWidth="1"/>
    <col min="8197" max="8197" width="16.85546875" style="6" customWidth="1"/>
    <col min="8198" max="8198" width="14.85546875" style="6" customWidth="1"/>
    <col min="8199" max="8200" width="11.42578125" style="6" customWidth="1"/>
    <col min="8201" max="8201" width="15" style="6" customWidth="1"/>
    <col min="8202" max="8445" width="9.5703125" style="6"/>
    <col min="8446" max="8446" width="3.85546875" style="6" customWidth="1"/>
    <col min="8447" max="8447" width="9" style="6" customWidth="1"/>
    <col min="8448" max="8448" width="36.5703125" style="6" customWidth="1"/>
    <col min="8449" max="8449" width="5.5703125" style="6" customWidth="1"/>
    <col min="8450" max="8450" width="9.42578125" style="6" customWidth="1"/>
    <col min="8451" max="8451" width="12.85546875" style="6" customWidth="1"/>
    <col min="8452" max="8452" width="14.42578125" style="6" customWidth="1"/>
    <col min="8453" max="8453" width="16.85546875" style="6" customWidth="1"/>
    <col min="8454" max="8454" width="14.85546875" style="6" customWidth="1"/>
    <col min="8455" max="8456" width="11.42578125" style="6" customWidth="1"/>
    <col min="8457" max="8457" width="15" style="6" customWidth="1"/>
    <col min="8458" max="8701" width="9.5703125" style="6"/>
    <col min="8702" max="8702" width="3.85546875" style="6" customWidth="1"/>
    <col min="8703" max="8703" width="9" style="6" customWidth="1"/>
    <col min="8704" max="8704" width="36.5703125" style="6" customWidth="1"/>
    <col min="8705" max="8705" width="5.5703125" style="6" customWidth="1"/>
    <col min="8706" max="8706" width="9.42578125" style="6" customWidth="1"/>
    <col min="8707" max="8707" width="12.85546875" style="6" customWidth="1"/>
    <col min="8708" max="8708" width="14.42578125" style="6" customWidth="1"/>
    <col min="8709" max="8709" width="16.85546875" style="6" customWidth="1"/>
    <col min="8710" max="8710" width="14.85546875" style="6" customWidth="1"/>
    <col min="8711" max="8712" width="11.42578125" style="6" customWidth="1"/>
    <col min="8713" max="8713" width="15" style="6" customWidth="1"/>
    <col min="8714" max="8957" width="9.5703125" style="6"/>
    <col min="8958" max="8958" width="3.85546875" style="6" customWidth="1"/>
    <col min="8959" max="8959" width="9" style="6" customWidth="1"/>
    <col min="8960" max="8960" width="36.5703125" style="6" customWidth="1"/>
    <col min="8961" max="8961" width="5.5703125" style="6" customWidth="1"/>
    <col min="8962" max="8962" width="9.42578125" style="6" customWidth="1"/>
    <col min="8963" max="8963" width="12.85546875" style="6" customWidth="1"/>
    <col min="8964" max="8964" width="14.42578125" style="6" customWidth="1"/>
    <col min="8965" max="8965" width="16.85546875" style="6" customWidth="1"/>
    <col min="8966" max="8966" width="14.85546875" style="6" customWidth="1"/>
    <col min="8967" max="8968" width="11.42578125" style="6" customWidth="1"/>
    <col min="8969" max="8969" width="15" style="6" customWidth="1"/>
    <col min="8970" max="9213" width="9.5703125" style="6"/>
    <col min="9214" max="9214" width="3.85546875" style="6" customWidth="1"/>
    <col min="9215" max="9215" width="9" style="6" customWidth="1"/>
    <col min="9216" max="9216" width="36.5703125" style="6" customWidth="1"/>
    <col min="9217" max="9217" width="5.5703125" style="6" customWidth="1"/>
    <col min="9218" max="9218" width="9.42578125" style="6" customWidth="1"/>
    <col min="9219" max="9219" width="12.85546875" style="6" customWidth="1"/>
    <col min="9220" max="9220" width="14.42578125" style="6" customWidth="1"/>
    <col min="9221" max="9221" width="16.85546875" style="6" customWidth="1"/>
    <col min="9222" max="9222" width="14.85546875" style="6" customWidth="1"/>
    <col min="9223" max="9224" width="11.42578125" style="6" customWidth="1"/>
    <col min="9225" max="9225" width="15" style="6" customWidth="1"/>
    <col min="9226" max="9469" width="9.5703125" style="6"/>
    <col min="9470" max="9470" width="3.85546875" style="6" customWidth="1"/>
    <col min="9471" max="9471" width="9" style="6" customWidth="1"/>
    <col min="9472" max="9472" width="36.5703125" style="6" customWidth="1"/>
    <col min="9473" max="9473" width="5.5703125" style="6" customWidth="1"/>
    <col min="9474" max="9474" width="9.42578125" style="6" customWidth="1"/>
    <col min="9475" max="9475" width="12.85546875" style="6" customWidth="1"/>
    <col min="9476" max="9476" width="14.42578125" style="6" customWidth="1"/>
    <col min="9477" max="9477" width="16.85546875" style="6" customWidth="1"/>
    <col min="9478" max="9478" width="14.85546875" style="6" customWidth="1"/>
    <col min="9479" max="9480" width="11.42578125" style="6" customWidth="1"/>
    <col min="9481" max="9481" width="15" style="6" customWidth="1"/>
    <col min="9482" max="9725" width="9.5703125" style="6"/>
    <col min="9726" max="9726" width="3.85546875" style="6" customWidth="1"/>
    <col min="9727" max="9727" width="9" style="6" customWidth="1"/>
    <col min="9728" max="9728" width="36.5703125" style="6" customWidth="1"/>
    <col min="9729" max="9729" width="5.5703125" style="6" customWidth="1"/>
    <col min="9730" max="9730" width="9.42578125" style="6" customWidth="1"/>
    <col min="9731" max="9731" width="12.85546875" style="6" customWidth="1"/>
    <col min="9732" max="9732" width="14.42578125" style="6" customWidth="1"/>
    <col min="9733" max="9733" width="16.85546875" style="6" customWidth="1"/>
    <col min="9734" max="9734" width="14.85546875" style="6" customWidth="1"/>
    <col min="9735" max="9736" width="11.42578125" style="6" customWidth="1"/>
    <col min="9737" max="9737" width="15" style="6" customWidth="1"/>
    <col min="9738" max="9981" width="9.5703125" style="6"/>
    <col min="9982" max="9982" width="3.85546875" style="6" customWidth="1"/>
    <col min="9983" max="9983" width="9" style="6" customWidth="1"/>
    <col min="9984" max="9984" width="36.5703125" style="6" customWidth="1"/>
    <col min="9985" max="9985" width="5.5703125" style="6" customWidth="1"/>
    <col min="9986" max="9986" width="9.42578125" style="6" customWidth="1"/>
    <col min="9987" max="9987" width="12.85546875" style="6" customWidth="1"/>
    <col min="9988" max="9988" width="14.42578125" style="6" customWidth="1"/>
    <col min="9989" max="9989" width="16.85546875" style="6" customWidth="1"/>
    <col min="9990" max="9990" width="14.85546875" style="6" customWidth="1"/>
    <col min="9991" max="9992" width="11.42578125" style="6" customWidth="1"/>
    <col min="9993" max="9993" width="15" style="6" customWidth="1"/>
    <col min="9994" max="10237" width="9.5703125" style="6"/>
    <col min="10238" max="10238" width="3.85546875" style="6" customWidth="1"/>
    <col min="10239" max="10239" width="9" style="6" customWidth="1"/>
    <col min="10240" max="10240" width="36.5703125" style="6" customWidth="1"/>
    <col min="10241" max="10241" width="5.5703125" style="6" customWidth="1"/>
    <col min="10242" max="10242" width="9.42578125" style="6" customWidth="1"/>
    <col min="10243" max="10243" width="12.85546875" style="6" customWidth="1"/>
    <col min="10244" max="10244" width="14.42578125" style="6" customWidth="1"/>
    <col min="10245" max="10245" width="16.85546875" style="6" customWidth="1"/>
    <col min="10246" max="10246" width="14.85546875" style="6" customWidth="1"/>
    <col min="10247" max="10248" width="11.42578125" style="6" customWidth="1"/>
    <col min="10249" max="10249" width="15" style="6" customWidth="1"/>
    <col min="10250" max="10493" width="9.5703125" style="6"/>
    <col min="10494" max="10494" width="3.85546875" style="6" customWidth="1"/>
    <col min="10495" max="10495" width="9" style="6" customWidth="1"/>
    <col min="10496" max="10496" width="36.5703125" style="6" customWidth="1"/>
    <col min="10497" max="10497" width="5.5703125" style="6" customWidth="1"/>
    <col min="10498" max="10498" width="9.42578125" style="6" customWidth="1"/>
    <col min="10499" max="10499" width="12.85546875" style="6" customWidth="1"/>
    <col min="10500" max="10500" width="14.42578125" style="6" customWidth="1"/>
    <col min="10501" max="10501" width="16.85546875" style="6" customWidth="1"/>
    <col min="10502" max="10502" width="14.85546875" style="6" customWidth="1"/>
    <col min="10503" max="10504" width="11.42578125" style="6" customWidth="1"/>
    <col min="10505" max="10505" width="15" style="6" customWidth="1"/>
    <col min="10506" max="10749" width="9.5703125" style="6"/>
    <col min="10750" max="10750" width="3.85546875" style="6" customWidth="1"/>
    <col min="10751" max="10751" width="9" style="6" customWidth="1"/>
    <col min="10752" max="10752" width="36.5703125" style="6" customWidth="1"/>
    <col min="10753" max="10753" width="5.5703125" style="6" customWidth="1"/>
    <col min="10754" max="10754" width="9.42578125" style="6" customWidth="1"/>
    <col min="10755" max="10755" width="12.85546875" style="6" customWidth="1"/>
    <col min="10756" max="10756" width="14.42578125" style="6" customWidth="1"/>
    <col min="10757" max="10757" width="16.85546875" style="6" customWidth="1"/>
    <col min="10758" max="10758" width="14.85546875" style="6" customWidth="1"/>
    <col min="10759" max="10760" width="11.42578125" style="6" customWidth="1"/>
    <col min="10761" max="10761" width="15" style="6" customWidth="1"/>
    <col min="10762" max="11005" width="9.5703125" style="6"/>
    <col min="11006" max="11006" width="3.85546875" style="6" customWidth="1"/>
    <col min="11007" max="11007" width="9" style="6" customWidth="1"/>
    <col min="11008" max="11008" width="36.5703125" style="6" customWidth="1"/>
    <col min="11009" max="11009" width="5.5703125" style="6" customWidth="1"/>
    <col min="11010" max="11010" width="9.42578125" style="6" customWidth="1"/>
    <col min="11011" max="11011" width="12.85546875" style="6" customWidth="1"/>
    <col min="11012" max="11012" width="14.42578125" style="6" customWidth="1"/>
    <col min="11013" max="11013" width="16.85546875" style="6" customWidth="1"/>
    <col min="11014" max="11014" width="14.85546875" style="6" customWidth="1"/>
    <col min="11015" max="11016" width="11.42578125" style="6" customWidth="1"/>
    <col min="11017" max="11017" width="15" style="6" customWidth="1"/>
    <col min="11018" max="11261" width="9.5703125" style="6"/>
    <col min="11262" max="11262" width="3.85546875" style="6" customWidth="1"/>
    <col min="11263" max="11263" width="9" style="6" customWidth="1"/>
    <col min="11264" max="11264" width="36.5703125" style="6" customWidth="1"/>
    <col min="11265" max="11265" width="5.5703125" style="6" customWidth="1"/>
    <col min="11266" max="11266" width="9.42578125" style="6" customWidth="1"/>
    <col min="11267" max="11267" width="12.85546875" style="6" customWidth="1"/>
    <col min="11268" max="11268" width="14.42578125" style="6" customWidth="1"/>
    <col min="11269" max="11269" width="16.85546875" style="6" customWidth="1"/>
    <col min="11270" max="11270" width="14.85546875" style="6" customWidth="1"/>
    <col min="11271" max="11272" width="11.42578125" style="6" customWidth="1"/>
    <col min="11273" max="11273" width="15" style="6" customWidth="1"/>
    <col min="11274" max="11517" width="9.5703125" style="6"/>
    <col min="11518" max="11518" width="3.85546875" style="6" customWidth="1"/>
    <col min="11519" max="11519" width="9" style="6" customWidth="1"/>
    <col min="11520" max="11520" width="36.5703125" style="6" customWidth="1"/>
    <col min="11521" max="11521" width="5.5703125" style="6" customWidth="1"/>
    <col min="11522" max="11522" width="9.42578125" style="6" customWidth="1"/>
    <col min="11523" max="11523" width="12.85546875" style="6" customWidth="1"/>
    <col min="11524" max="11524" width="14.42578125" style="6" customWidth="1"/>
    <col min="11525" max="11525" width="16.85546875" style="6" customWidth="1"/>
    <col min="11526" max="11526" width="14.85546875" style="6" customWidth="1"/>
    <col min="11527" max="11528" width="11.42578125" style="6" customWidth="1"/>
    <col min="11529" max="11529" width="15" style="6" customWidth="1"/>
    <col min="11530" max="11773" width="9.5703125" style="6"/>
    <col min="11774" max="11774" width="3.85546875" style="6" customWidth="1"/>
    <col min="11775" max="11775" width="9" style="6" customWidth="1"/>
    <col min="11776" max="11776" width="36.5703125" style="6" customWidth="1"/>
    <col min="11777" max="11777" width="5.5703125" style="6" customWidth="1"/>
    <col min="11778" max="11778" width="9.42578125" style="6" customWidth="1"/>
    <col min="11779" max="11779" width="12.85546875" style="6" customWidth="1"/>
    <col min="11780" max="11780" width="14.42578125" style="6" customWidth="1"/>
    <col min="11781" max="11781" width="16.85546875" style="6" customWidth="1"/>
    <col min="11782" max="11782" width="14.85546875" style="6" customWidth="1"/>
    <col min="11783" max="11784" width="11.42578125" style="6" customWidth="1"/>
    <col min="11785" max="11785" width="15" style="6" customWidth="1"/>
    <col min="11786" max="12029" width="9.5703125" style="6"/>
    <col min="12030" max="12030" width="3.85546875" style="6" customWidth="1"/>
    <col min="12031" max="12031" width="9" style="6" customWidth="1"/>
    <col min="12032" max="12032" width="36.5703125" style="6" customWidth="1"/>
    <col min="12033" max="12033" width="5.5703125" style="6" customWidth="1"/>
    <col min="12034" max="12034" width="9.42578125" style="6" customWidth="1"/>
    <col min="12035" max="12035" width="12.85546875" style="6" customWidth="1"/>
    <col min="12036" max="12036" width="14.42578125" style="6" customWidth="1"/>
    <col min="12037" max="12037" width="16.85546875" style="6" customWidth="1"/>
    <col min="12038" max="12038" width="14.85546875" style="6" customWidth="1"/>
    <col min="12039" max="12040" width="11.42578125" style="6" customWidth="1"/>
    <col min="12041" max="12041" width="15" style="6" customWidth="1"/>
    <col min="12042" max="12285" width="9.5703125" style="6"/>
    <col min="12286" max="12286" width="3.85546875" style="6" customWidth="1"/>
    <col min="12287" max="12287" width="9" style="6" customWidth="1"/>
    <col min="12288" max="12288" width="36.5703125" style="6" customWidth="1"/>
    <col min="12289" max="12289" width="5.5703125" style="6" customWidth="1"/>
    <col min="12290" max="12290" width="9.42578125" style="6" customWidth="1"/>
    <col min="12291" max="12291" width="12.85546875" style="6" customWidth="1"/>
    <col min="12292" max="12292" width="14.42578125" style="6" customWidth="1"/>
    <col min="12293" max="12293" width="16.85546875" style="6" customWidth="1"/>
    <col min="12294" max="12294" width="14.85546875" style="6" customWidth="1"/>
    <col min="12295" max="12296" width="11.42578125" style="6" customWidth="1"/>
    <col min="12297" max="12297" width="15" style="6" customWidth="1"/>
    <col min="12298" max="12541" width="9.5703125" style="6"/>
    <col min="12542" max="12542" width="3.85546875" style="6" customWidth="1"/>
    <col min="12543" max="12543" width="9" style="6" customWidth="1"/>
    <col min="12544" max="12544" width="36.5703125" style="6" customWidth="1"/>
    <col min="12545" max="12545" width="5.5703125" style="6" customWidth="1"/>
    <col min="12546" max="12546" width="9.42578125" style="6" customWidth="1"/>
    <col min="12547" max="12547" width="12.85546875" style="6" customWidth="1"/>
    <col min="12548" max="12548" width="14.42578125" style="6" customWidth="1"/>
    <col min="12549" max="12549" width="16.85546875" style="6" customWidth="1"/>
    <col min="12550" max="12550" width="14.85546875" style="6" customWidth="1"/>
    <col min="12551" max="12552" width="11.42578125" style="6" customWidth="1"/>
    <col min="12553" max="12553" width="15" style="6" customWidth="1"/>
    <col min="12554" max="12797" width="9.5703125" style="6"/>
    <col min="12798" max="12798" width="3.85546875" style="6" customWidth="1"/>
    <col min="12799" max="12799" width="9" style="6" customWidth="1"/>
    <col min="12800" max="12800" width="36.5703125" style="6" customWidth="1"/>
    <col min="12801" max="12801" width="5.5703125" style="6" customWidth="1"/>
    <col min="12802" max="12802" width="9.42578125" style="6" customWidth="1"/>
    <col min="12803" max="12803" width="12.85546875" style="6" customWidth="1"/>
    <col min="12804" max="12804" width="14.42578125" style="6" customWidth="1"/>
    <col min="12805" max="12805" width="16.85546875" style="6" customWidth="1"/>
    <col min="12806" max="12806" width="14.85546875" style="6" customWidth="1"/>
    <col min="12807" max="12808" width="11.42578125" style="6" customWidth="1"/>
    <col min="12809" max="12809" width="15" style="6" customWidth="1"/>
    <col min="12810" max="13053" width="9.5703125" style="6"/>
    <col min="13054" max="13054" width="3.85546875" style="6" customWidth="1"/>
    <col min="13055" max="13055" width="9" style="6" customWidth="1"/>
    <col min="13056" max="13056" width="36.5703125" style="6" customWidth="1"/>
    <col min="13057" max="13057" width="5.5703125" style="6" customWidth="1"/>
    <col min="13058" max="13058" width="9.42578125" style="6" customWidth="1"/>
    <col min="13059" max="13059" width="12.85546875" style="6" customWidth="1"/>
    <col min="13060" max="13060" width="14.42578125" style="6" customWidth="1"/>
    <col min="13061" max="13061" width="16.85546875" style="6" customWidth="1"/>
    <col min="13062" max="13062" width="14.85546875" style="6" customWidth="1"/>
    <col min="13063" max="13064" width="11.42578125" style="6" customWidth="1"/>
    <col min="13065" max="13065" width="15" style="6" customWidth="1"/>
    <col min="13066" max="13309" width="9.5703125" style="6"/>
    <col min="13310" max="13310" width="3.85546875" style="6" customWidth="1"/>
    <col min="13311" max="13311" width="9" style="6" customWidth="1"/>
    <col min="13312" max="13312" width="36.5703125" style="6" customWidth="1"/>
    <col min="13313" max="13313" width="5.5703125" style="6" customWidth="1"/>
    <col min="13314" max="13314" width="9.42578125" style="6" customWidth="1"/>
    <col min="13315" max="13315" width="12.85546875" style="6" customWidth="1"/>
    <col min="13316" max="13316" width="14.42578125" style="6" customWidth="1"/>
    <col min="13317" max="13317" width="16.85546875" style="6" customWidth="1"/>
    <col min="13318" max="13318" width="14.85546875" style="6" customWidth="1"/>
    <col min="13319" max="13320" width="11.42578125" style="6" customWidth="1"/>
    <col min="13321" max="13321" width="15" style="6" customWidth="1"/>
    <col min="13322" max="13565" width="9.5703125" style="6"/>
    <col min="13566" max="13566" width="3.85546875" style="6" customWidth="1"/>
    <col min="13567" max="13567" width="9" style="6" customWidth="1"/>
    <col min="13568" max="13568" width="36.5703125" style="6" customWidth="1"/>
    <col min="13569" max="13569" width="5.5703125" style="6" customWidth="1"/>
    <col min="13570" max="13570" width="9.42578125" style="6" customWidth="1"/>
    <col min="13571" max="13571" width="12.85546875" style="6" customWidth="1"/>
    <col min="13572" max="13572" width="14.42578125" style="6" customWidth="1"/>
    <col min="13573" max="13573" width="16.85546875" style="6" customWidth="1"/>
    <col min="13574" max="13574" width="14.85546875" style="6" customWidth="1"/>
    <col min="13575" max="13576" width="11.42578125" style="6" customWidth="1"/>
    <col min="13577" max="13577" width="15" style="6" customWidth="1"/>
    <col min="13578" max="13821" width="9.5703125" style="6"/>
    <col min="13822" max="13822" width="3.85546875" style="6" customWidth="1"/>
    <col min="13823" max="13823" width="9" style="6" customWidth="1"/>
    <col min="13824" max="13824" width="36.5703125" style="6" customWidth="1"/>
    <col min="13825" max="13825" width="5.5703125" style="6" customWidth="1"/>
    <col min="13826" max="13826" width="9.42578125" style="6" customWidth="1"/>
    <col min="13827" max="13827" width="12.85546875" style="6" customWidth="1"/>
    <col min="13828" max="13828" width="14.42578125" style="6" customWidth="1"/>
    <col min="13829" max="13829" width="16.85546875" style="6" customWidth="1"/>
    <col min="13830" max="13830" width="14.85546875" style="6" customWidth="1"/>
    <col min="13831" max="13832" width="11.42578125" style="6" customWidth="1"/>
    <col min="13833" max="13833" width="15" style="6" customWidth="1"/>
    <col min="13834" max="14077" width="9.5703125" style="6"/>
    <col min="14078" max="14078" width="3.85546875" style="6" customWidth="1"/>
    <col min="14079" max="14079" width="9" style="6" customWidth="1"/>
    <col min="14080" max="14080" width="36.5703125" style="6" customWidth="1"/>
    <col min="14081" max="14081" width="5.5703125" style="6" customWidth="1"/>
    <col min="14082" max="14082" width="9.42578125" style="6" customWidth="1"/>
    <col min="14083" max="14083" width="12.85546875" style="6" customWidth="1"/>
    <col min="14084" max="14084" width="14.42578125" style="6" customWidth="1"/>
    <col min="14085" max="14085" width="16.85546875" style="6" customWidth="1"/>
    <col min="14086" max="14086" width="14.85546875" style="6" customWidth="1"/>
    <col min="14087" max="14088" width="11.42578125" style="6" customWidth="1"/>
    <col min="14089" max="14089" width="15" style="6" customWidth="1"/>
    <col min="14090" max="14333" width="9.5703125" style="6"/>
    <col min="14334" max="14334" width="3.85546875" style="6" customWidth="1"/>
    <col min="14335" max="14335" width="9" style="6" customWidth="1"/>
    <col min="14336" max="14336" width="36.5703125" style="6" customWidth="1"/>
    <col min="14337" max="14337" width="5.5703125" style="6" customWidth="1"/>
    <col min="14338" max="14338" width="9.42578125" style="6" customWidth="1"/>
    <col min="14339" max="14339" width="12.85546875" style="6" customWidth="1"/>
    <col min="14340" max="14340" width="14.42578125" style="6" customWidth="1"/>
    <col min="14341" max="14341" width="16.85546875" style="6" customWidth="1"/>
    <col min="14342" max="14342" width="14.85546875" style="6" customWidth="1"/>
    <col min="14343" max="14344" width="11.42578125" style="6" customWidth="1"/>
    <col min="14345" max="14345" width="15" style="6" customWidth="1"/>
    <col min="14346" max="14589" width="9.5703125" style="6"/>
    <col min="14590" max="14590" width="3.85546875" style="6" customWidth="1"/>
    <col min="14591" max="14591" width="9" style="6" customWidth="1"/>
    <col min="14592" max="14592" width="36.5703125" style="6" customWidth="1"/>
    <col min="14593" max="14593" width="5.5703125" style="6" customWidth="1"/>
    <col min="14594" max="14594" width="9.42578125" style="6" customWidth="1"/>
    <col min="14595" max="14595" width="12.85546875" style="6" customWidth="1"/>
    <col min="14596" max="14596" width="14.42578125" style="6" customWidth="1"/>
    <col min="14597" max="14597" width="16.85546875" style="6" customWidth="1"/>
    <col min="14598" max="14598" width="14.85546875" style="6" customWidth="1"/>
    <col min="14599" max="14600" width="11.42578125" style="6" customWidth="1"/>
    <col min="14601" max="14601" width="15" style="6" customWidth="1"/>
    <col min="14602" max="14845" width="9.5703125" style="6"/>
    <col min="14846" max="14846" width="3.85546875" style="6" customWidth="1"/>
    <col min="14847" max="14847" width="9" style="6" customWidth="1"/>
    <col min="14848" max="14848" width="36.5703125" style="6" customWidth="1"/>
    <col min="14849" max="14849" width="5.5703125" style="6" customWidth="1"/>
    <col min="14850" max="14850" width="9.42578125" style="6" customWidth="1"/>
    <col min="14851" max="14851" width="12.85546875" style="6" customWidth="1"/>
    <col min="14852" max="14852" width="14.42578125" style="6" customWidth="1"/>
    <col min="14853" max="14853" width="16.85546875" style="6" customWidth="1"/>
    <col min="14854" max="14854" width="14.85546875" style="6" customWidth="1"/>
    <col min="14855" max="14856" width="11.42578125" style="6" customWidth="1"/>
    <col min="14857" max="14857" width="15" style="6" customWidth="1"/>
    <col min="14858" max="15101" width="9.5703125" style="6"/>
    <col min="15102" max="15102" width="3.85546875" style="6" customWidth="1"/>
    <col min="15103" max="15103" width="9" style="6" customWidth="1"/>
    <col min="15104" max="15104" width="36.5703125" style="6" customWidth="1"/>
    <col min="15105" max="15105" width="5.5703125" style="6" customWidth="1"/>
    <col min="15106" max="15106" width="9.42578125" style="6" customWidth="1"/>
    <col min="15107" max="15107" width="12.85546875" style="6" customWidth="1"/>
    <col min="15108" max="15108" width="14.42578125" style="6" customWidth="1"/>
    <col min="15109" max="15109" width="16.85546875" style="6" customWidth="1"/>
    <col min="15110" max="15110" width="14.85546875" style="6" customWidth="1"/>
    <col min="15111" max="15112" width="11.42578125" style="6" customWidth="1"/>
    <col min="15113" max="15113" width="15" style="6" customWidth="1"/>
    <col min="15114" max="15357" width="9.5703125" style="6"/>
    <col min="15358" max="15358" width="3.85546875" style="6" customWidth="1"/>
    <col min="15359" max="15359" width="9" style="6" customWidth="1"/>
    <col min="15360" max="15360" width="36.5703125" style="6" customWidth="1"/>
    <col min="15361" max="15361" width="5.5703125" style="6" customWidth="1"/>
    <col min="15362" max="15362" width="9.42578125" style="6" customWidth="1"/>
    <col min="15363" max="15363" width="12.85546875" style="6" customWidth="1"/>
    <col min="15364" max="15364" width="14.42578125" style="6" customWidth="1"/>
    <col min="15365" max="15365" width="16.85546875" style="6" customWidth="1"/>
    <col min="15366" max="15366" width="14.85546875" style="6" customWidth="1"/>
    <col min="15367" max="15368" width="11.42578125" style="6" customWidth="1"/>
    <col min="15369" max="15369" width="15" style="6" customWidth="1"/>
    <col min="15370" max="15613" width="9.5703125" style="6"/>
    <col min="15614" max="15614" width="3.85546875" style="6" customWidth="1"/>
    <col min="15615" max="15615" width="9" style="6" customWidth="1"/>
    <col min="15616" max="15616" width="36.5703125" style="6" customWidth="1"/>
    <col min="15617" max="15617" width="5.5703125" style="6" customWidth="1"/>
    <col min="15618" max="15618" width="9.42578125" style="6" customWidth="1"/>
    <col min="15619" max="15619" width="12.85546875" style="6" customWidth="1"/>
    <col min="15620" max="15620" width="14.42578125" style="6" customWidth="1"/>
    <col min="15621" max="15621" width="16.85546875" style="6" customWidth="1"/>
    <col min="15622" max="15622" width="14.85546875" style="6" customWidth="1"/>
    <col min="15623" max="15624" width="11.42578125" style="6" customWidth="1"/>
    <col min="15625" max="15625" width="15" style="6" customWidth="1"/>
    <col min="15626" max="15869" width="9.5703125" style="6"/>
    <col min="15870" max="15870" width="3.85546875" style="6" customWidth="1"/>
    <col min="15871" max="15871" width="9" style="6" customWidth="1"/>
    <col min="15872" max="15872" width="36.5703125" style="6" customWidth="1"/>
    <col min="15873" max="15873" width="5.5703125" style="6" customWidth="1"/>
    <col min="15874" max="15874" width="9.42578125" style="6" customWidth="1"/>
    <col min="15875" max="15875" width="12.85546875" style="6" customWidth="1"/>
    <col min="15876" max="15876" width="14.42578125" style="6" customWidth="1"/>
    <col min="15877" max="15877" width="16.85546875" style="6" customWidth="1"/>
    <col min="15878" max="15878" width="14.85546875" style="6" customWidth="1"/>
    <col min="15879" max="15880" width="11.42578125" style="6" customWidth="1"/>
    <col min="15881" max="15881" width="15" style="6" customWidth="1"/>
    <col min="15882" max="16125" width="9.5703125" style="6"/>
    <col min="16126" max="16126" width="3.85546875" style="6" customWidth="1"/>
    <col min="16127" max="16127" width="9" style="6" customWidth="1"/>
    <col min="16128" max="16128" width="36.5703125" style="6" customWidth="1"/>
    <col min="16129" max="16129" width="5.5703125" style="6" customWidth="1"/>
    <col min="16130" max="16130" width="9.42578125" style="6" customWidth="1"/>
    <col min="16131" max="16131" width="12.85546875" style="6" customWidth="1"/>
    <col min="16132" max="16132" width="14.42578125" style="6" customWidth="1"/>
    <col min="16133" max="16133" width="16.85546875" style="6" customWidth="1"/>
    <col min="16134" max="16134" width="14.85546875" style="6" customWidth="1"/>
    <col min="16135" max="16136" width="11.42578125" style="6" customWidth="1"/>
    <col min="16137" max="16137" width="15" style="6" customWidth="1"/>
    <col min="16138" max="16384" width="9.5703125" style="6"/>
  </cols>
  <sheetData>
    <row r="1" spans="1:9">
      <c r="A1" s="38" t="s">
        <v>41</v>
      </c>
      <c r="B1" s="38" t="s">
        <v>42</v>
      </c>
      <c r="C1" s="38" t="s">
        <v>43</v>
      </c>
      <c r="D1" s="39" t="s">
        <v>17</v>
      </c>
      <c r="E1" s="40" t="s">
        <v>44</v>
      </c>
      <c r="F1" s="40" t="s">
        <v>45</v>
      </c>
    </row>
    <row r="2" spans="1:9" ht="13.5" thickBot="1">
      <c r="A2" s="41"/>
      <c r="B2" s="41"/>
      <c r="C2" s="41" t="s">
        <v>46</v>
      </c>
      <c r="D2" s="42"/>
      <c r="E2" s="43" t="s">
        <v>47</v>
      </c>
      <c r="F2" s="43" t="s">
        <v>48</v>
      </c>
      <c r="G2" s="7"/>
      <c r="H2" s="8"/>
    </row>
    <row r="3" spans="1:9" ht="12" customHeight="1">
      <c r="A3" s="148"/>
      <c r="B3" s="148"/>
      <c r="C3" s="148"/>
      <c r="D3" s="148"/>
      <c r="E3" s="149"/>
      <c r="F3" s="44"/>
      <c r="G3" s="10" t="s">
        <v>6</v>
      </c>
      <c r="H3" s="11" t="s">
        <v>7</v>
      </c>
    </row>
    <row r="4" spans="1:9" s="157" customFormat="1" ht="19.5">
      <c r="A4" s="158" t="s">
        <v>116</v>
      </c>
      <c r="B4" s="112" t="s">
        <v>61</v>
      </c>
      <c r="C4" s="151"/>
      <c r="D4" s="151"/>
      <c r="E4" s="152"/>
      <c r="F4" s="153"/>
      <c r="G4" s="154"/>
      <c r="H4" s="155"/>
      <c r="I4" s="156"/>
    </row>
    <row r="5" spans="1:9" ht="15" hidden="1">
      <c r="A5" s="148"/>
      <c r="B5" s="150"/>
      <c r="C5" s="148"/>
      <c r="D5" s="148"/>
      <c r="E5" s="149"/>
      <c r="F5" s="44"/>
      <c r="G5" s="10"/>
      <c r="H5" s="11"/>
    </row>
    <row r="6" spans="1:9" s="49" customFormat="1" hidden="1">
      <c r="B6" s="49" t="s">
        <v>95</v>
      </c>
      <c r="C6" s="49" t="s">
        <v>9</v>
      </c>
      <c r="D6" s="49">
        <f>22+70+15</f>
        <v>107</v>
      </c>
    </row>
    <row r="7" spans="1:9" s="49" customFormat="1" hidden="1">
      <c r="B7" s="49" t="s">
        <v>96</v>
      </c>
      <c r="C7" s="49" t="s">
        <v>9</v>
      </c>
      <c r="D7" s="49">
        <f>(6.5+24+21)*1.2</f>
        <v>61.8</v>
      </c>
    </row>
    <row r="8" spans="1:9" s="49" customFormat="1" hidden="1">
      <c r="B8" s="49" t="s">
        <v>100</v>
      </c>
      <c r="C8" s="49" t="s">
        <v>9</v>
      </c>
      <c r="D8" s="49">
        <v>106</v>
      </c>
    </row>
    <row r="9" spans="1:9" s="49" customFormat="1" ht="10.5" customHeight="1"/>
    <row r="10" spans="1:9" ht="15">
      <c r="A10" s="178">
        <v>1</v>
      </c>
      <c r="B10" s="179" t="s">
        <v>49</v>
      </c>
      <c r="C10" s="180"/>
      <c r="D10" s="181"/>
      <c r="E10" s="181"/>
      <c r="F10" s="182"/>
      <c r="G10" s="15"/>
      <c r="H10" s="13"/>
    </row>
    <row r="11" spans="1:9">
      <c r="A11" s="74"/>
      <c r="B11" s="45"/>
      <c r="C11" s="46"/>
      <c r="D11" s="47"/>
      <c r="E11" s="47"/>
      <c r="F11" s="48"/>
      <c r="G11" s="15"/>
      <c r="H11" s="13"/>
    </row>
    <row r="12" spans="1:9" ht="76.5">
      <c r="A12" s="75">
        <v>1</v>
      </c>
      <c r="B12" s="49" t="s">
        <v>50</v>
      </c>
      <c r="C12" s="29" t="s">
        <v>32</v>
      </c>
      <c r="D12" s="50">
        <v>1</v>
      </c>
      <c r="E12" s="47"/>
      <c r="F12" s="2">
        <f>+E12*D12</f>
        <v>0</v>
      </c>
      <c r="G12" s="15"/>
      <c r="H12" s="13"/>
    </row>
    <row r="13" spans="1:9">
      <c r="A13" s="75"/>
      <c r="B13" s="45"/>
      <c r="C13" s="46"/>
      <c r="D13" s="47"/>
      <c r="E13" s="47"/>
      <c r="F13" s="48"/>
      <c r="G13" s="15"/>
      <c r="H13" s="13"/>
    </row>
    <row r="14" spans="1:9" ht="51">
      <c r="A14" s="75">
        <f>+A12+1</f>
        <v>2</v>
      </c>
      <c r="B14" s="49" t="s">
        <v>51</v>
      </c>
      <c r="C14" s="51" t="s">
        <v>32</v>
      </c>
      <c r="D14" s="52">
        <v>4</v>
      </c>
      <c r="E14" s="47"/>
      <c r="F14" s="2">
        <f>+E14*D14</f>
        <v>0</v>
      </c>
      <c r="G14" s="15"/>
      <c r="H14" s="13"/>
    </row>
    <row r="15" spans="1:9">
      <c r="A15" s="75"/>
      <c r="B15" s="49"/>
      <c r="C15" s="51"/>
      <c r="D15" s="52"/>
      <c r="E15" s="47"/>
      <c r="G15" s="15"/>
      <c r="H15" s="13"/>
    </row>
    <row r="16" spans="1:9" ht="25.5">
      <c r="A16" s="36">
        <f>+A14+1</f>
        <v>3</v>
      </c>
      <c r="B16" s="9" t="s">
        <v>28</v>
      </c>
      <c r="C16" s="2"/>
      <c r="G16" s="15"/>
      <c r="H16" s="13"/>
    </row>
    <row r="17" spans="1:8">
      <c r="B17" s="9" t="s">
        <v>99</v>
      </c>
      <c r="C17" s="2" t="s">
        <v>8</v>
      </c>
      <c r="D17" s="2">
        <f>D8*0.4</f>
        <v>42.400000000000006</v>
      </c>
      <c r="F17" s="2">
        <f>+D17*E17</f>
        <v>0</v>
      </c>
      <c r="G17" s="15"/>
      <c r="H17" s="13"/>
    </row>
    <row r="18" spans="1:8">
      <c r="B18" s="9" t="s">
        <v>29</v>
      </c>
      <c r="C18" s="29" t="s">
        <v>8</v>
      </c>
      <c r="D18" s="2">
        <f>3*2*0.8*4</f>
        <v>19.200000000000003</v>
      </c>
      <c r="E18" s="34"/>
      <c r="F18" s="34">
        <f>D18*E18</f>
        <v>0</v>
      </c>
      <c r="G18" s="15"/>
      <c r="H18" s="13"/>
    </row>
    <row r="19" spans="1:8">
      <c r="B19" s="12" t="s">
        <v>30</v>
      </c>
      <c r="C19" s="30" t="s">
        <v>8</v>
      </c>
      <c r="D19" s="2">
        <f>15*0.3+4*1*2+6*0.3</f>
        <v>14.3</v>
      </c>
      <c r="F19" s="2">
        <f>+D19*E19</f>
        <v>0</v>
      </c>
      <c r="G19" s="15"/>
      <c r="H19" s="13"/>
    </row>
    <row r="20" spans="1:8">
      <c r="A20" s="74"/>
      <c r="B20" s="45"/>
      <c r="C20" s="46"/>
      <c r="D20" s="47"/>
      <c r="E20" s="47"/>
      <c r="F20" s="48"/>
    </row>
    <row r="21" spans="1:8" ht="102">
      <c r="A21" s="75">
        <f>+A16+1</f>
        <v>4</v>
      </c>
      <c r="B21" s="17" t="s">
        <v>52</v>
      </c>
      <c r="C21" s="32" t="s">
        <v>8</v>
      </c>
      <c r="D21" s="13">
        <f>+D7*0.3</f>
        <v>18.54</v>
      </c>
      <c r="E21" s="53"/>
      <c r="F21" s="54">
        <f>D21*E21</f>
        <v>0</v>
      </c>
    </row>
    <row r="22" spans="1:8">
      <c r="A22" s="74"/>
      <c r="B22" s="45"/>
      <c r="C22" s="46"/>
      <c r="D22" s="47"/>
      <c r="E22" s="47"/>
      <c r="F22" s="48"/>
    </row>
    <row r="23" spans="1:8" ht="165.75">
      <c r="A23" s="75">
        <f>+A21+1</f>
        <v>5</v>
      </c>
      <c r="B23" s="55" t="s">
        <v>53</v>
      </c>
      <c r="C23" s="56" t="s">
        <v>8</v>
      </c>
      <c r="D23" s="18">
        <f>+D7*0.5</f>
        <v>30.9</v>
      </c>
      <c r="E23" s="57"/>
      <c r="F23" s="58"/>
    </row>
    <row r="24" spans="1:8">
      <c r="A24" s="76"/>
      <c r="B24" s="12" t="s">
        <v>54</v>
      </c>
      <c r="C24" s="51"/>
      <c r="D24" s="59"/>
      <c r="E24" s="59"/>
      <c r="F24" s="58"/>
    </row>
    <row r="25" spans="1:8">
      <c r="A25" s="76"/>
      <c r="B25" s="12" t="s">
        <v>8</v>
      </c>
      <c r="C25" s="60">
        <v>0.6</v>
      </c>
      <c r="D25" s="61">
        <f>D23*C25</f>
        <v>18.54</v>
      </c>
      <c r="E25" s="61"/>
      <c r="F25" s="61">
        <f>+D25*E25</f>
        <v>0</v>
      </c>
    </row>
    <row r="26" spans="1:8">
      <c r="A26" s="76"/>
      <c r="B26" s="12" t="s">
        <v>55</v>
      </c>
      <c r="C26" s="60"/>
      <c r="D26" s="61"/>
      <c r="E26" s="61"/>
      <c r="F26" s="61"/>
      <c r="G26" s="19"/>
      <c r="H26" s="16"/>
    </row>
    <row r="27" spans="1:8">
      <c r="A27" s="76"/>
      <c r="B27" s="12" t="s">
        <v>8</v>
      </c>
      <c r="C27" s="60">
        <v>0.3</v>
      </c>
      <c r="D27" s="61">
        <f>D23*C27</f>
        <v>9.27</v>
      </c>
      <c r="E27" s="61"/>
      <c r="F27" s="61">
        <f>+D27*E27</f>
        <v>0</v>
      </c>
      <c r="G27" s="19"/>
    </row>
    <row r="28" spans="1:8">
      <c r="A28" s="76"/>
      <c r="B28" s="12" t="s">
        <v>56</v>
      </c>
      <c r="C28" s="60"/>
      <c r="D28" s="61"/>
      <c r="E28" s="61"/>
      <c r="F28" s="61"/>
      <c r="G28" s="19"/>
    </row>
    <row r="29" spans="1:8">
      <c r="A29" s="76"/>
      <c r="B29" s="12" t="s">
        <v>8</v>
      </c>
      <c r="C29" s="60">
        <v>0.1</v>
      </c>
      <c r="D29" s="61">
        <f>D23*C29</f>
        <v>3.09</v>
      </c>
      <c r="E29" s="61"/>
      <c r="F29" s="61">
        <f>+D29*E29</f>
        <v>0</v>
      </c>
      <c r="G29" s="19"/>
    </row>
    <row r="30" spans="1:8">
      <c r="A30" s="76"/>
      <c r="C30" s="32"/>
      <c r="D30" s="62"/>
      <c r="E30" s="63"/>
      <c r="F30" s="13"/>
      <c r="G30" s="19"/>
    </row>
    <row r="31" spans="1:8" ht="89.25">
      <c r="A31" s="77">
        <f>+A23+1</f>
        <v>6</v>
      </c>
      <c r="B31" s="17" t="s">
        <v>57</v>
      </c>
      <c r="C31" s="64" t="s">
        <v>9</v>
      </c>
      <c r="D31" s="65">
        <f>+D7</f>
        <v>61.8</v>
      </c>
      <c r="E31" s="65"/>
      <c r="F31" s="18">
        <f>D31*E31</f>
        <v>0</v>
      </c>
      <c r="G31" s="19"/>
    </row>
    <row r="32" spans="1:8">
      <c r="A32" s="78"/>
      <c r="B32" s="66"/>
      <c r="C32" s="32"/>
      <c r="D32" s="62"/>
      <c r="E32" s="13"/>
      <c r="F32" s="13"/>
      <c r="G32" s="19"/>
    </row>
    <row r="33" spans="1:9" ht="102">
      <c r="A33" s="77">
        <f>+A31+1</f>
        <v>7</v>
      </c>
      <c r="B33" s="67" t="s">
        <v>97</v>
      </c>
      <c r="C33" s="68" t="s">
        <v>8</v>
      </c>
      <c r="D33" s="69">
        <f>+D21</f>
        <v>18.54</v>
      </c>
      <c r="E33" s="13"/>
      <c r="F33" s="13">
        <f>+E33*D33</f>
        <v>0</v>
      </c>
      <c r="G33" s="19"/>
    </row>
    <row r="34" spans="1:9">
      <c r="A34" s="77"/>
      <c r="B34" s="67"/>
      <c r="C34" s="68"/>
      <c r="D34" s="69"/>
      <c r="E34" s="13"/>
      <c r="F34" s="13"/>
      <c r="G34" s="19"/>
    </row>
    <row r="35" spans="1:9" s="225" customFormat="1" ht="89.25">
      <c r="A35" s="217">
        <f>+A33+1</f>
        <v>8</v>
      </c>
      <c r="B35" s="218" t="s">
        <v>126</v>
      </c>
      <c r="C35" s="219" t="s">
        <v>8</v>
      </c>
      <c r="D35" s="220">
        <f>+D7*0.4</f>
        <v>24.72</v>
      </c>
      <c r="E35" s="221"/>
      <c r="F35" s="221">
        <f>+E35*D35</f>
        <v>0</v>
      </c>
      <c r="G35" s="222"/>
      <c r="H35" s="223"/>
      <c r="I35" s="224"/>
    </row>
    <row r="36" spans="1:9">
      <c r="A36" s="78"/>
      <c r="B36" s="66"/>
      <c r="C36" s="32"/>
      <c r="D36" s="62"/>
      <c r="E36" s="13"/>
      <c r="F36" s="13"/>
      <c r="G36" s="19"/>
    </row>
    <row r="37" spans="1:9" ht="63.75">
      <c r="A37" s="77">
        <f>+A35+1</f>
        <v>9</v>
      </c>
      <c r="B37" s="67" t="s">
        <v>58</v>
      </c>
      <c r="C37" s="68" t="s">
        <v>8</v>
      </c>
      <c r="D37" s="69">
        <f>+D21+D23-D33</f>
        <v>30.9</v>
      </c>
      <c r="E37" s="13"/>
      <c r="F37" s="13">
        <f>+E37*D37</f>
        <v>0</v>
      </c>
      <c r="G37" s="19"/>
    </row>
    <row r="38" spans="1:9">
      <c r="A38" s="78"/>
      <c r="B38" s="67"/>
      <c r="C38" s="68"/>
      <c r="D38" s="69"/>
      <c r="E38" s="13"/>
      <c r="F38" s="13"/>
      <c r="G38" s="19"/>
    </row>
    <row r="39" spans="1:9" ht="127.5">
      <c r="A39" s="77">
        <f>+A37+1</f>
        <v>10</v>
      </c>
      <c r="B39" s="70" t="s">
        <v>59</v>
      </c>
      <c r="C39" s="71" t="s">
        <v>9</v>
      </c>
      <c r="D39" s="72">
        <v>30</v>
      </c>
      <c r="E39" s="73"/>
      <c r="F39" s="73">
        <f>+D39*E39</f>
        <v>0</v>
      </c>
      <c r="G39" s="19"/>
    </row>
    <row r="40" spans="1:9">
      <c r="A40" s="77"/>
      <c r="B40" s="70"/>
      <c r="C40" s="71"/>
      <c r="D40" s="72"/>
      <c r="E40" s="73"/>
      <c r="F40" s="73"/>
      <c r="G40" s="19"/>
    </row>
    <row r="41" spans="1:9" ht="38.25">
      <c r="A41" s="77">
        <f>+A39+1</f>
        <v>11</v>
      </c>
      <c r="B41" s="70" t="s">
        <v>60</v>
      </c>
      <c r="C41" s="71" t="s">
        <v>9</v>
      </c>
      <c r="D41" s="72">
        <f>+D39</f>
        <v>30</v>
      </c>
      <c r="E41" s="73"/>
      <c r="F41" s="73">
        <f>+D41*E41</f>
        <v>0</v>
      </c>
      <c r="G41" s="19"/>
    </row>
    <row r="42" spans="1:9">
      <c r="A42" s="183"/>
      <c r="B42" s="184"/>
      <c r="C42" s="185"/>
      <c r="D42" s="186"/>
      <c r="E42" s="187"/>
      <c r="F42" s="187"/>
      <c r="G42" s="19"/>
    </row>
    <row r="43" spans="1:9">
      <c r="B43" s="111" t="s">
        <v>120</v>
      </c>
      <c r="C43" s="171"/>
      <c r="D43" s="172"/>
      <c r="E43" s="172"/>
      <c r="F43" s="172">
        <f>SUM(F12:F41)</f>
        <v>0</v>
      </c>
      <c r="G43" s="19"/>
    </row>
    <row r="44" spans="1:9">
      <c r="G44" s="19"/>
    </row>
    <row r="45" spans="1:9">
      <c r="A45" s="173">
        <v>2</v>
      </c>
      <c r="B45" s="174" t="s">
        <v>63</v>
      </c>
      <c r="C45" s="175"/>
      <c r="D45" s="176"/>
      <c r="E45" s="176"/>
      <c r="F45" s="177"/>
      <c r="G45" s="19"/>
    </row>
    <row r="46" spans="1:9" ht="15">
      <c r="A46" s="49"/>
      <c r="B46" s="79"/>
      <c r="C46" s="80"/>
      <c r="D46" s="18"/>
      <c r="E46" s="18"/>
      <c r="F46" s="81"/>
      <c r="G46" s="19"/>
    </row>
    <row r="47" spans="1:9" ht="38.25">
      <c r="A47" s="49">
        <v>1</v>
      </c>
      <c r="B47" s="49" t="s">
        <v>98</v>
      </c>
      <c r="C47" s="80" t="s">
        <v>9</v>
      </c>
      <c r="D47" s="18">
        <f>+D7</f>
        <v>61.8</v>
      </c>
      <c r="E47" s="18"/>
      <c r="F47" s="81">
        <f>+D47*E47</f>
        <v>0</v>
      </c>
      <c r="G47" s="19"/>
    </row>
    <row r="48" spans="1:9" ht="15">
      <c r="A48" s="49"/>
      <c r="B48" s="79"/>
      <c r="C48" s="80"/>
      <c r="D48" s="18"/>
      <c r="E48" s="18"/>
      <c r="F48" s="81"/>
      <c r="G48" s="19"/>
    </row>
    <row r="49" spans="1:7" ht="114.75">
      <c r="A49" s="49">
        <f>+A47+1</f>
        <v>2</v>
      </c>
      <c r="B49" s="49" t="s">
        <v>101</v>
      </c>
      <c r="C49" s="82" t="s">
        <v>8</v>
      </c>
      <c r="D49" s="50">
        <f>+D7*0.3+D6*0.3</f>
        <v>50.64</v>
      </c>
      <c r="E49" s="18"/>
      <c r="F49" s="83">
        <f>D49*E49</f>
        <v>0</v>
      </c>
      <c r="G49" s="19"/>
    </row>
    <row r="50" spans="1:7">
      <c r="A50" s="49"/>
      <c r="B50" s="49"/>
      <c r="C50" s="82"/>
      <c r="D50" s="50"/>
      <c r="E50" s="18"/>
      <c r="F50" s="81"/>
      <c r="G50" s="19"/>
    </row>
    <row r="51" spans="1:7" ht="102">
      <c r="A51" s="49">
        <v>3</v>
      </c>
      <c r="B51" s="116" t="s">
        <v>111</v>
      </c>
      <c r="C51" s="86" t="s">
        <v>9</v>
      </c>
      <c r="D51" s="52">
        <f>+D6</f>
        <v>107</v>
      </c>
      <c r="E51" s="72"/>
      <c r="F51" s="84">
        <f>+E51*D51</f>
        <v>0</v>
      </c>
      <c r="G51" s="19"/>
    </row>
    <row r="52" spans="1:7">
      <c r="A52" s="49"/>
      <c r="B52" s="85"/>
      <c r="C52" s="86"/>
      <c r="D52" s="52"/>
      <c r="E52" s="72"/>
      <c r="F52" s="84"/>
      <c r="G52" s="19"/>
    </row>
    <row r="53" spans="1:7" ht="25.5">
      <c r="A53" s="49">
        <v>4</v>
      </c>
      <c r="B53" s="85" t="s">
        <v>64</v>
      </c>
      <c r="C53" s="86" t="s">
        <v>13</v>
      </c>
      <c r="D53" s="52">
        <v>30</v>
      </c>
      <c r="E53" s="72"/>
      <c r="F53" s="84">
        <f>+D53*E53</f>
        <v>0</v>
      </c>
      <c r="G53" s="19"/>
    </row>
    <row r="54" spans="1:7">
      <c r="G54" s="19"/>
    </row>
    <row r="55" spans="1:7">
      <c r="A55" s="188"/>
      <c r="B55" s="189" t="s">
        <v>121</v>
      </c>
      <c r="C55" s="190"/>
      <c r="D55" s="191"/>
      <c r="E55" s="191"/>
      <c r="F55" s="191">
        <f>SUM(F46:F54)</f>
        <v>0</v>
      </c>
      <c r="G55" s="19"/>
    </row>
    <row r="56" spans="1:7">
      <c r="G56" s="19"/>
    </row>
    <row r="57" spans="1:7" ht="15">
      <c r="A57" s="178">
        <v>3</v>
      </c>
      <c r="B57" s="192" t="s">
        <v>65</v>
      </c>
      <c r="C57" s="175"/>
      <c r="D57" s="177"/>
      <c r="E57" s="177"/>
      <c r="F57" s="177"/>
      <c r="G57" s="19"/>
    </row>
    <row r="58" spans="1:7" ht="15">
      <c r="A58" s="87"/>
      <c r="B58" s="88"/>
      <c r="C58" s="56"/>
      <c r="D58" s="18"/>
      <c r="E58" s="18"/>
      <c r="F58" s="81"/>
      <c r="G58" s="19"/>
    </row>
    <row r="59" spans="1:7" ht="89.25">
      <c r="A59" s="74">
        <v>1</v>
      </c>
      <c r="B59" s="67" t="s">
        <v>66</v>
      </c>
      <c r="C59" s="89" t="s">
        <v>32</v>
      </c>
      <c r="D59" s="50">
        <v>4</v>
      </c>
      <c r="E59" s="90"/>
      <c r="F59" s="91">
        <f>D59*E59</f>
        <v>0</v>
      </c>
    </row>
    <row r="60" spans="1:7" ht="15">
      <c r="A60" s="87"/>
      <c r="B60" s="92"/>
      <c r="C60" s="56"/>
      <c r="D60" s="18"/>
      <c r="E60" s="18"/>
      <c r="F60" s="81"/>
    </row>
    <row r="61" spans="1:7" ht="63.75">
      <c r="A61" s="93">
        <f>+A59+1</f>
        <v>2</v>
      </c>
      <c r="B61" s="67" t="s">
        <v>67</v>
      </c>
      <c r="C61" s="117" t="s">
        <v>32</v>
      </c>
      <c r="D61" s="94">
        <v>4</v>
      </c>
      <c r="E61" s="95"/>
      <c r="F61" s="96">
        <f>+E61*D61</f>
        <v>0</v>
      </c>
    </row>
    <row r="62" spans="1:7">
      <c r="A62" s="97"/>
      <c r="B62" s="67"/>
      <c r="C62" s="117"/>
      <c r="D62" s="94"/>
      <c r="E62" s="95"/>
      <c r="F62" s="98"/>
    </row>
    <row r="63" spans="1:7" ht="51">
      <c r="A63" s="93">
        <f>+A61+1</f>
        <v>3</v>
      </c>
      <c r="B63" s="67" t="s">
        <v>68</v>
      </c>
      <c r="C63" s="117" t="s">
        <v>32</v>
      </c>
      <c r="D63" s="94">
        <v>2</v>
      </c>
      <c r="E63" s="95"/>
      <c r="F63" s="96">
        <f>+E63*D63</f>
        <v>0</v>
      </c>
    </row>
    <row r="64" spans="1:7">
      <c r="A64" s="97"/>
      <c r="B64" s="67"/>
      <c r="C64" s="117"/>
      <c r="D64" s="94"/>
      <c r="E64" s="95"/>
      <c r="F64" s="98"/>
    </row>
    <row r="65" spans="1:6" ht="63.75">
      <c r="A65" s="93">
        <f>+A63+1</f>
        <v>4</v>
      </c>
      <c r="B65" s="67" t="s">
        <v>102</v>
      </c>
      <c r="C65" s="117" t="s">
        <v>32</v>
      </c>
      <c r="D65" s="94">
        <v>4</v>
      </c>
      <c r="E65" s="95"/>
      <c r="F65" s="96">
        <f>+E65*D65</f>
        <v>0</v>
      </c>
    </row>
    <row r="66" spans="1:6">
      <c r="A66" s="97"/>
      <c r="B66" s="67"/>
      <c r="C66" s="99"/>
      <c r="D66" s="65"/>
      <c r="E66" s="100"/>
      <c r="F66" s="101"/>
    </row>
    <row r="67" spans="1:6">
      <c r="A67" s="97"/>
      <c r="B67" s="102"/>
      <c r="C67" s="103"/>
      <c r="D67" s="104"/>
      <c r="E67" s="105"/>
      <c r="F67" s="104"/>
    </row>
    <row r="68" spans="1:6">
      <c r="A68" s="188"/>
      <c r="B68" s="189" t="s">
        <v>122</v>
      </c>
      <c r="C68" s="190"/>
      <c r="D68" s="191"/>
      <c r="E68" s="191"/>
      <c r="F68" s="191">
        <f>SUM(F59:F66)</f>
        <v>0</v>
      </c>
    </row>
    <row r="72" spans="1:6">
      <c r="B72" s="111" t="s">
        <v>79</v>
      </c>
    </row>
    <row r="73" spans="1:6">
      <c r="B73" s="111"/>
    </row>
    <row r="74" spans="1:6">
      <c r="A74" s="36">
        <v>1</v>
      </c>
      <c r="B74" s="17" t="s">
        <v>49</v>
      </c>
      <c r="F74" s="2">
        <f>+F43</f>
        <v>0</v>
      </c>
    </row>
    <row r="75" spans="1:6">
      <c r="A75" s="36">
        <v>2</v>
      </c>
      <c r="B75" s="17" t="s">
        <v>63</v>
      </c>
      <c r="C75" s="37"/>
      <c r="F75" s="2">
        <f>+F55</f>
        <v>0</v>
      </c>
    </row>
    <row r="76" spans="1:6">
      <c r="A76" s="36">
        <v>3</v>
      </c>
      <c r="B76" s="17" t="s">
        <v>65</v>
      </c>
      <c r="C76" s="32"/>
      <c r="D76" s="13"/>
      <c r="E76" s="18"/>
      <c r="F76" s="18">
        <f>+F68</f>
        <v>0</v>
      </c>
    </row>
    <row r="77" spans="1:6" ht="13.5" thickBot="1">
      <c r="A77" s="193"/>
      <c r="B77" s="194"/>
      <c r="C77" s="195"/>
      <c r="D77" s="196"/>
      <c r="E77" s="197"/>
      <c r="F77" s="197"/>
    </row>
    <row r="78" spans="1:6" ht="13.5" thickTop="1">
      <c r="B78" s="17" t="s">
        <v>62</v>
      </c>
      <c r="E78" s="35"/>
      <c r="F78" s="33">
        <f>SUM(F74:F76)</f>
        <v>0</v>
      </c>
    </row>
    <row r="79" spans="1:6">
      <c r="B79" s="14"/>
      <c r="E79" s="35"/>
      <c r="F79" s="33"/>
    </row>
    <row r="80" spans="1:6">
      <c r="B80" s="14"/>
    </row>
    <row r="81" spans="2:4">
      <c r="B81" s="14"/>
      <c r="C81" s="31"/>
      <c r="D81" s="13"/>
    </row>
    <row r="83" spans="2:4">
      <c r="B83" s="14"/>
    </row>
  </sheetData>
  <pageMargins left="0.7" right="0.7" top="0.75" bottom="0.75" header="0.3" footer="0.3"/>
  <pageSetup paperSize="9" orientation="portrait" r:id="rId1"/>
  <rowBreaks count="2" manualBreakCount="2">
    <brk id="44" max="16383" man="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J33" sqref="J33"/>
    </sheetView>
  </sheetViews>
  <sheetFormatPr defaultColWidth="9.5703125" defaultRowHeight="12.75"/>
  <cols>
    <col min="1" max="1" width="9.5703125" style="36"/>
    <col min="2" max="2" width="9.5703125" style="17"/>
    <col min="3" max="3" width="9.5703125" style="6"/>
    <col min="4" max="6" width="9.5703125" style="2"/>
    <col min="7" max="7" width="9.5703125" style="3"/>
    <col min="8" max="8" width="9.5703125" style="4"/>
    <col min="9" max="9" width="9.5703125" style="5"/>
    <col min="10" max="16384" width="9.5703125" style="6"/>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6</vt:i4>
      </vt:variant>
    </vt:vector>
  </HeadingPairs>
  <TitlesOfParts>
    <vt:vector size="6" baseType="lpstr">
      <vt:lpstr>NASLOVNICA</vt:lpstr>
      <vt:lpstr>SPLOŠNI POGOJI</vt:lpstr>
      <vt:lpstr>rekap</vt:lpstr>
      <vt:lpstr>most</vt:lpstr>
      <vt:lpstr>cesta</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Iztok Kleibencetl</dc:creator>
  <cp:lastModifiedBy>Janja Lovrečič</cp:lastModifiedBy>
  <cp:lastPrinted>2019-12-19T08:42:16Z</cp:lastPrinted>
  <dcterms:created xsi:type="dcterms:W3CDTF">2014-01-23T09:28:30Z</dcterms:created>
  <dcterms:modified xsi:type="dcterms:W3CDTF">2020-05-20T09:44:20Z</dcterms:modified>
</cp:coreProperties>
</file>